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tables/table5.xml" ContentType="application/vnd.openxmlformats-officedocument.spreadsheetml.tab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ml.chartshapes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ml.chartshapes+xml"/>
  <Override PartName="/xl/tables/table7.xml" ContentType="application/vnd.openxmlformats-officedocument.spreadsheetml.tab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ml.chartshapes+xml"/>
  <Override PartName="/xl/tables/table8.xml" ContentType="application/vnd.openxmlformats-officedocument.spreadsheetml.tabl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ml.chartshape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tables/table11.xml" ContentType="application/vnd.openxmlformats-officedocument.spreadsheetml.table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tables/table12.xml" ContentType="application/vnd.openxmlformats-officedocument.spreadsheetml.table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tables/table13.xml" ContentType="application/vnd.openxmlformats-officedocument.spreadsheetml.table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tables/table14.xml" ContentType="application/vnd.openxmlformats-officedocument.spreadsheetml.table+xml"/>
  <Override PartName="/xl/drawings/drawing28.xml" ContentType="application/vnd.openxmlformats-officedocument.drawing+xml"/>
  <Override PartName="/xl/charts/chart18.xml" ContentType="application/vnd.openxmlformats-officedocument.drawingml.chart+xml"/>
  <Override PartName="/xl/drawings/drawing29.xml" ContentType="application/vnd.openxmlformats-officedocument.drawing+xml"/>
  <Override PartName="/xl/tables/table15.xml" ContentType="application/vnd.openxmlformats-officedocument.spreadsheetml.table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0.xml" ContentType="application/vnd.openxmlformats-officedocument.drawing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31.xml" ContentType="application/vnd.openxmlformats-officedocument.drawing+xml"/>
  <Override PartName="/xl/charts/chart22.xml" ContentType="application/vnd.openxmlformats-officedocument.drawingml.chart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4.xml" ContentType="application/vnd.openxmlformats-officedocument.drawingml.chart+xml"/>
  <Override PartName="/xl/drawings/drawing35.xml" ContentType="application/vnd.openxmlformats-officedocument.drawing+xml"/>
  <Override PartName="/xl/charts/chart25.xml" ContentType="application/vnd.openxmlformats-officedocument.drawingml.chart+xml"/>
  <Override PartName="/xl/drawings/drawing36.xml" ContentType="application/vnd.openxmlformats-officedocument.drawing+xml"/>
  <Override PartName="/xl/charts/chart26.xml" ContentType="application/vnd.openxmlformats-officedocument.drawingml.chart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חוברת_עבודה_זו" hidePivotFieldList="1"/>
  <mc:AlternateContent xmlns:mc="http://schemas.openxmlformats.org/markup-compatibility/2006">
    <mc:Choice Requires="x15">
      <x15ac:absPath xmlns:x15ac="http://schemas.microsoft.com/office/spreadsheetml/2010/11/ac" url="W:\Data\Mos\Nihul_Site\תיקיות סטודנטים\שיר\אלעד\"/>
    </mc:Choice>
  </mc:AlternateContent>
  <bookViews>
    <workbookView xWindow="0" yWindow="0" windowWidth="15525" windowHeight="7470" tabRatio="1000" firstSheet="27" activeTab="37"/>
  </bookViews>
  <sheets>
    <sheet name="FAME Persistence2" sheetId="331" state="veryHidden" r:id="rId1"/>
    <sheet name="רקע" sheetId="335" r:id="rId2"/>
    <sheet name="נתונים ד'-1" sheetId="291" r:id="rId3"/>
    <sheet name="איור ד'-1" sheetId="292" r:id="rId4"/>
    <sheet name="נתונים ד'-2" sheetId="112" r:id="rId5"/>
    <sheet name="איור ד'-2" sheetId="110" r:id="rId6"/>
    <sheet name="נתונים ד'-3" sheetId="131" r:id="rId7"/>
    <sheet name="איור ד'-3" sheetId="127" r:id="rId8"/>
    <sheet name="נתונים ד'-4" sheetId="271" r:id="rId9"/>
    <sheet name="איור ד'-4" sheetId="272" r:id="rId10"/>
    <sheet name="נתונים ד-5" sheetId="36" r:id="rId11"/>
    <sheet name="איור ד'-5" sheetId="31" r:id="rId12"/>
    <sheet name="נתונים ד'-6" sheetId="260" r:id="rId13"/>
    <sheet name="איור ד'-6" sheetId="273" r:id="rId14"/>
    <sheet name="נתונים ד'-7 (א)" sheetId="285" r:id="rId15"/>
    <sheet name="איור ד'-7 (א)" sheetId="286" r:id="rId16"/>
    <sheet name="נתונים ד'-7 (ב)" sheetId="259" r:id="rId17"/>
    <sheet name="איור ד'-7 (ב)" sheetId="281" r:id="rId18"/>
    <sheet name="נתונים ד'-8" sheetId="326" r:id="rId19"/>
    <sheet name="איור ד'-8" sheetId="327" r:id="rId20"/>
    <sheet name="נתונים ד'-9" sheetId="328" r:id="rId21"/>
    <sheet name="איור ד'-9" sheetId="329" r:id="rId22"/>
    <sheet name="נתונים ד'-10" sheetId="289" r:id="rId23"/>
    <sheet name="איור ד'-10" sheetId="290" r:id="rId24"/>
    <sheet name="נתונים ד'-11" sheetId="293" r:id="rId25"/>
    <sheet name="איור ד'-11" sheetId="294" r:id="rId26"/>
    <sheet name="נתונים ד'-12" sheetId="20" r:id="rId27"/>
    <sheet name="איור ד'-12" sheetId="63" r:id="rId28"/>
    <sheet name="נתונים ד'-13(א)" sheetId="60" r:id="rId29"/>
    <sheet name="נתונים ד'-13(ב)" sheetId="307" r:id="rId30"/>
    <sheet name="איור ד'-13(א)" sheetId="59" r:id="rId31"/>
    <sheet name="איור ד'-13(ב)" sheetId="308" r:id="rId32"/>
    <sheet name="נתונים ד-14" sheetId="334" r:id="rId33"/>
    <sheet name="איור ד'-14" sheetId="341" r:id="rId34"/>
    <sheet name="נתונים ד-15" sheetId="336" r:id="rId35"/>
    <sheet name="איור ד'-15" sheetId="342" r:id="rId36"/>
    <sheet name="נתונים ד 16" sheetId="333" r:id="rId37"/>
    <sheet name="איור ד'-16" sheetId="343" r:id="rId38"/>
    <sheet name="לוח אינדיקטורים" sheetId="268" r:id="rId39"/>
  </sheets>
  <definedNames>
    <definedName name="___xlc_DefaultDisplayOption___" hidden="1">"caption"</definedName>
    <definedName name="___xlc_DisplayNullValues___" hidden="1">TRUE</definedName>
    <definedName name="___xlc_DisplayNullValuesAs___" hidden="1">"..."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xlnm._FilterDatabase" localSheetId="25" hidden="1">'איור ד''-11'!#REF!</definedName>
    <definedName name="_xlnm._FilterDatabase" localSheetId="9" hidden="1">'איור ד''-4'!#REF!</definedName>
    <definedName name="_xlnm._FilterDatabase" localSheetId="2" hidden="1">'נתונים ד''-1'!#REF!</definedName>
    <definedName name="_xlnm._FilterDatabase" localSheetId="24" hidden="1">'נתונים ד''-11'!#REF!</definedName>
    <definedName name="_xlnm._FilterDatabase" localSheetId="6" hidden="1">'נתונים ד''-3'!$A$2:$A$2</definedName>
    <definedName name="_xlnm._FilterDatabase" localSheetId="8" hidden="1">'נתונים ד''-4'!#REF!</definedName>
    <definedName name="_xlnm._FilterDatabase" localSheetId="12" hidden="1">'נתונים ד''-6'!#REF!</definedName>
    <definedName name="_xlnm._FilterDatabase" localSheetId="14" hidden="1">'נתונים ד''-7 (א)'!#REF!</definedName>
    <definedName name="_ftn1" localSheetId="38">'לוח אינדיקטורים'!#REF!</definedName>
    <definedName name="_ftn2" localSheetId="38">'לוח אינדיקטורים'!#REF!</definedName>
    <definedName name="_ftnref1" localSheetId="38">'לוח אינדיקטורים'!$A$10</definedName>
    <definedName name="_ftnref2" localSheetId="38">'לוח אינדיקטורים'!$A$17</definedName>
    <definedName name="anscount" hidden="1">1</definedName>
    <definedName name="limcount" hidden="1">1</definedName>
    <definedName name="sencount" hidden="1">1</definedName>
  </definedNames>
  <calcPr calcId="162913"/>
</workbook>
</file>

<file path=xl/calcChain.xml><?xml version="1.0" encoding="utf-8"?>
<calcChain xmlns="http://schemas.openxmlformats.org/spreadsheetml/2006/main">
  <c r="I8" i="268" l="1"/>
  <c r="G10" i="268" l="1"/>
  <c r="H10" i="268"/>
  <c r="I10" i="268" l="1"/>
  <c r="I9" i="268"/>
  <c r="I6" i="268"/>
  <c r="I7" i="268"/>
  <c r="I5" i="268"/>
  <c r="D137" i="307" l="1"/>
  <c r="F26" i="293"/>
  <c r="L9" i="328" l="1"/>
  <c r="J15" i="271" l="1"/>
  <c r="J16" i="271" s="1"/>
  <c r="J2" i="271"/>
  <c r="B74" i="291" l="1"/>
  <c r="C74" i="291"/>
  <c r="D74" i="291"/>
  <c r="J85" i="260" l="1"/>
  <c r="J75" i="260"/>
  <c r="J76" i="260"/>
  <c r="J77" i="260"/>
  <c r="J78" i="260"/>
  <c r="J79" i="260"/>
  <c r="J80" i="260"/>
  <c r="J81" i="260"/>
  <c r="J82" i="260"/>
  <c r="J83" i="260"/>
  <c r="J84" i="260"/>
  <c r="J74" i="260"/>
  <c r="I75" i="291" l="1"/>
  <c r="J75" i="291"/>
  <c r="H75" i="291"/>
  <c r="H14" i="259" l="1"/>
  <c r="G14" i="259" s="1"/>
  <c r="H15" i="259"/>
  <c r="H16" i="259"/>
  <c r="H17" i="259"/>
  <c r="G17" i="259" s="1"/>
  <c r="H18" i="259"/>
  <c r="H13" i="259"/>
  <c r="G13" i="259" s="1"/>
  <c r="G18" i="259"/>
  <c r="H12" i="259"/>
  <c r="G12" i="259" s="1"/>
  <c r="G15" i="259"/>
  <c r="G16" i="259"/>
  <c r="E13" i="259"/>
  <c r="E14" i="259"/>
  <c r="E15" i="259"/>
  <c r="E16" i="259"/>
  <c r="E17" i="259"/>
  <c r="E18" i="259"/>
  <c r="D18" i="259" s="1"/>
  <c r="E12" i="259"/>
  <c r="D12" i="259" s="1"/>
  <c r="B13" i="259"/>
  <c r="B14" i="259"/>
  <c r="B15" i="259"/>
  <c r="B16" i="259"/>
  <c r="B17" i="259"/>
  <c r="B18" i="259"/>
  <c r="B12" i="259"/>
  <c r="D13" i="259"/>
  <c r="D14" i="259"/>
  <c r="D15" i="259"/>
  <c r="D16" i="259"/>
  <c r="D17" i="259"/>
  <c r="L26" i="20"/>
  <c r="K26" i="20"/>
  <c r="J26" i="20"/>
  <c r="C64" i="36" l="1"/>
  <c r="D64" i="36"/>
  <c r="E64" i="36"/>
  <c r="H21" i="291"/>
  <c r="G21" i="291"/>
  <c r="B9" i="328" l="1"/>
  <c r="C9" i="328"/>
  <c r="D9" i="328"/>
  <c r="E9" i="328"/>
  <c r="F9" i="328"/>
  <c r="G9" i="328"/>
  <c r="H9" i="328"/>
  <c r="I9" i="328"/>
  <c r="J9" i="328"/>
  <c r="K9" i="328"/>
  <c r="H26" i="326" l="1"/>
  <c r="H2" i="326"/>
  <c r="F13" i="293" l="1"/>
  <c r="F12" i="293"/>
  <c r="F11" i="293"/>
  <c r="F10" i="293"/>
  <c r="F9" i="293"/>
  <c r="F8" i="293"/>
  <c r="F7" i="293"/>
  <c r="F6" i="293"/>
  <c r="F5" i="293"/>
  <c r="F4" i="293"/>
  <c r="F3" i="293"/>
  <c r="F2" i="293"/>
  <c r="E15" i="289" l="1"/>
  <c r="H37" i="326" l="1"/>
  <c r="H38" i="326"/>
  <c r="H39" i="326"/>
  <c r="H40" i="326"/>
  <c r="H41" i="326"/>
  <c r="H42" i="326"/>
  <c r="H43" i="326"/>
  <c r="H44" i="326"/>
  <c r="H45" i="326"/>
  <c r="H46" i="326"/>
  <c r="D4" i="285" l="1"/>
  <c r="D5" i="285" s="1"/>
  <c r="D6" i="285" s="1"/>
  <c r="D7" i="285" s="1"/>
  <c r="D8" i="285" s="1"/>
  <c r="D9" i="285" s="1"/>
  <c r="D10" i="285" s="1"/>
  <c r="D11" i="285" s="1"/>
  <c r="D12" i="285" s="1"/>
  <c r="D13" i="285" s="1"/>
  <c r="D14" i="285" s="1"/>
  <c r="D15" i="285" s="1"/>
  <c r="E4" i="285"/>
  <c r="E5" i="285" s="1"/>
  <c r="E6" i="285" s="1"/>
  <c r="E7" i="285" s="1"/>
  <c r="E8" i="285" s="1"/>
  <c r="E9" i="285" s="1"/>
  <c r="E10" i="285" s="1"/>
  <c r="E11" i="285" s="1"/>
  <c r="E12" i="285" s="1"/>
  <c r="E13" i="285" s="1"/>
  <c r="E14" i="285" s="1"/>
  <c r="E15" i="285" s="1"/>
  <c r="F4" i="285"/>
  <c r="F5" i="285" s="1"/>
  <c r="F6" i="285" s="1"/>
  <c r="F7" i="285" s="1"/>
  <c r="F8" i="285" s="1"/>
  <c r="F9" i="285" s="1"/>
  <c r="F10" i="285" s="1"/>
  <c r="F11" i="285" s="1"/>
  <c r="F12" i="285" s="1"/>
  <c r="F13" i="285" s="1"/>
  <c r="F14" i="285" s="1"/>
  <c r="F15" i="285" s="1"/>
  <c r="G4" i="285"/>
  <c r="G5" i="285" s="1"/>
  <c r="G6" i="285" s="1"/>
  <c r="G7" i="285" s="1"/>
  <c r="G8" i="285" s="1"/>
  <c r="G9" i="285" s="1"/>
  <c r="G10" i="285" s="1"/>
  <c r="G11" i="285" s="1"/>
  <c r="G12" i="285" s="1"/>
  <c r="G13" i="285" s="1"/>
  <c r="G14" i="285" s="1"/>
  <c r="G15" i="285" s="1"/>
  <c r="H4" i="285"/>
  <c r="H5" i="285" s="1"/>
  <c r="H6" i="285" s="1"/>
  <c r="H7" i="285" s="1"/>
  <c r="H8" i="285" s="1"/>
  <c r="H9" i="285" s="1"/>
  <c r="H10" i="285" s="1"/>
  <c r="H11" i="285" s="1"/>
  <c r="H12" i="285" s="1"/>
  <c r="H13" i="285" s="1"/>
  <c r="H14" i="285" s="1"/>
  <c r="H15" i="285" s="1"/>
  <c r="I4" i="285"/>
  <c r="I5" i="285" s="1"/>
  <c r="I6" i="285" s="1"/>
  <c r="I7" i="285" s="1"/>
  <c r="I8" i="285" s="1"/>
  <c r="I9" i="285" s="1"/>
  <c r="I10" i="285" s="1"/>
  <c r="I11" i="285" s="1"/>
  <c r="I12" i="285" s="1"/>
  <c r="I13" i="285" s="1"/>
  <c r="I14" i="285" s="1"/>
  <c r="I15" i="285" s="1"/>
  <c r="J4" i="285"/>
  <c r="J5" i="285" s="1"/>
  <c r="J6" i="285" s="1"/>
  <c r="J7" i="285" s="1"/>
  <c r="J8" i="285" s="1"/>
  <c r="J9" i="285" s="1"/>
  <c r="J10" i="285" s="1"/>
  <c r="J11" i="285" s="1"/>
  <c r="J12" i="285" s="1"/>
  <c r="J13" i="285" s="1"/>
  <c r="J14" i="285" s="1"/>
  <c r="J15" i="285" s="1"/>
  <c r="C4" i="285"/>
  <c r="C5" i="285" s="1"/>
  <c r="C6" i="285" s="1"/>
  <c r="C7" i="285" s="1"/>
  <c r="C8" i="285" s="1"/>
  <c r="C9" i="285" s="1"/>
  <c r="C10" i="285" s="1"/>
  <c r="C11" i="285" s="1"/>
  <c r="C12" i="285" s="1"/>
  <c r="C13" i="285" s="1"/>
  <c r="C14" i="285" s="1"/>
  <c r="C15" i="285" s="1"/>
  <c r="E3" i="271" l="1"/>
  <c r="E4" i="271"/>
  <c r="E5" i="271"/>
  <c r="E6" i="271"/>
  <c r="E7" i="271"/>
  <c r="E8" i="271"/>
  <c r="E9" i="271"/>
  <c r="E10" i="271"/>
  <c r="E11" i="271"/>
  <c r="E12" i="271"/>
  <c r="E2" i="271"/>
  <c r="G15" i="291"/>
  <c r="H15" i="291"/>
  <c r="I15" i="291"/>
  <c r="I4" i="291" l="1"/>
  <c r="I5" i="291"/>
  <c r="I6" i="291"/>
  <c r="I7" i="291"/>
  <c r="I8" i="291"/>
  <c r="I9" i="291"/>
  <c r="I10" i="291"/>
  <c r="I11" i="291"/>
  <c r="I12" i="291"/>
  <c r="I13" i="291"/>
  <c r="I14" i="291"/>
  <c r="I3" i="291"/>
  <c r="H4" i="291"/>
  <c r="H5" i="291"/>
  <c r="H6" i="291"/>
  <c r="H7" i="291"/>
  <c r="H8" i="291"/>
  <c r="H9" i="291"/>
  <c r="H10" i="291"/>
  <c r="H11" i="291"/>
  <c r="H12" i="291"/>
  <c r="H13" i="291"/>
  <c r="H14" i="291"/>
  <c r="L2" i="291"/>
  <c r="H3" i="291" s="1"/>
  <c r="M2" i="291"/>
  <c r="G4" i="291"/>
  <c r="G5" i="291"/>
  <c r="G6" i="291"/>
  <c r="G7" i="291"/>
  <c r="G8" i="291"/>
  <c r="G9" i="291"/>
  <c r="G10" i="291"/>
  <c r="G11" i="291"/>
  <c r="G12" i="291"/>
  <c r="G13" i="291"/>
  <c r="G14" i="291"/>
  <c r="G3" i="291"/>
  <c r="K2" i="291"/>
  <c r="D64" i="291"/>
  <c r="D65" i="291"/>
  <c r="D66" i="291"/>
  <c r="D67" i="291"/>
  <c r="D68" i="291"/>
  <c r="D69" i="291"/>
  <c r="D70" i="291"/>
  <c r="D71" i="291"/>
  <c r="D72" i="291"/>
  <c r="D73" i="291"/>
  <c r="D63" i="291"/>
  <c r="C64" i="291"/>
  <c r="C65" i="291"/>
  <c r="C66" i="291"/>
  <c r="C67" i="291"/>
  <c r="C68" i="291"/>
  <c r="C69" i="291"/>
  <c r="C70" i="291"/>
  <c r="C71" i="291"/>
  <c r="C72" i="291"/>
  <c r="C73" i="291"/>
  <c r="C63" i="291"/>
  <c r="B64" i="291"/>
  <c r="B65" i="291"/>
  <c r="B66" i="291"/>
  <c r="B67" i="291"/>
  <c r="B68" i="291"/>
  <c r="B69" i="291"/>
  <c r="B70" i="291"/>
  <c r="B71" i="291"/>
  <c r="B72" i="291"/>
  <c r="B73" i="291"/>
  <c r="B63" i="291"/>
  <c r="K7" i="308" l="1"/>
  <c r="J6" i="308"/>
  <c r="U8" i="110"/>
  <c r="U7" i="110"/>
  <c r="H36" i="326" l="1"/>
  <c r="E3" i="289" l="1"/>
  <c r="E4" i="289"/>
  <c r="E5" i="289"/>
  <c r="E6" i="289"/>
  <c r="E7" i="289"/>
  <c r="E8" i="289"/>
  <c r="E9" i="289"/>
  <c r="E10" i="289"/>
  <c r="E11" i="289"/>
  <c r="E12" i="289"/>
  <c r="E13" i="289"/>
  <c r="E14" i="289"/>
  <c r="E2" i="289"/>
  <c r="H3" i="326" l="1"/>
  <c r="H4" i="326"/>
  <c r="H5" i="326"/>
  <c r="H6" i="326"/>
  <c r="H7" i="326"/>
  <c r="H8" i="326"/>
  <c r="H9" i="326"/>
  <c r="H10" i="326"/>
  <c r="H11" i="326"/>
  <c r="H12" i="326"/>
  <c r="H13" i="326"/>
  <c r="H14" i="326"/>
  <c r="H15" i="326"/>
  <c r="H16" i="326"/>
  <c r="H17" i="326"/>
  <c r="H18" i="326"/>
  <c r="H19" i="326"/>
  <c r="H20" i="326"/>
  <c r="H21" i="326"/>
  <c r="H22" i="326"/>
  <c r="H23" i="326"/>
  <c r="H24" i="326"/>
  <c r="H25" i="326"/>
  <c r="H27" i="326"/>
  <c r="H28" i="326"/>
  <c r="H29" i="326"/>
  <c r="H30" i="326"/>
  <c r="H31" i="326"/>
  <c r="H32" i="326"/>
  <c r="H33" i="326"/>
  <c r="H34" i="326"/>
  <c r="H35" i="326"/>
  <c r="I73" i="260" l="1"/>
  <c r="I63" i="260"/>
  <c r="I64" i="260"/>
  <c r="I65" i="260"/>
  <c r="I66" i="260"/>
  <c r="I67" i="260"/>
  <c r="I68" i="260"/>
  <c r="I69" i="260"/>
  <c r="I70" i="260"/>
  <c r="I71" i="260"/>
  <c r="I72" i="260"/>
  <c r="I62" i="260"/>
  <c r="D2" i="260" l="1"/>
  <c r="D3" i="260"/>
  <c r="D4" i="260"/>
  <c r="D5" i="260"/>
  <c r="D6" i="260"/>
  <c r="D7" i="260"/>
  <c r="D8" i="260"/>
  <c r="D9" i="260"/>
  <c r="D10" i="260"/>
  <c r="D11" i="260"/>
  <c r="D12" i="260"/>
  <c r="D13" i="260"/>
  <c r="E14" i="260"/>
  <c r="E15" i="260"/>
  <c r="E16" i="260"/>
  <c r="E17" i="260"/>
  <c r="E18" i="260"/>
  <c r="E19" i="260"/>
  <c r="E20" i="260"/>
  <c r="E21" i="260"/>
  <c r="E22" i="260"/>
  <c r="E23" i="260"/>
  <c r="E24" i="260"/>
  <c r="E25" i="260"/>
  <c r="F26" i="260"/>
  <c r="F27" i="260"/>
  <c r="F28" i="260"/>
  <c r="F29" i="260"/>
  <c r="F30" i="260"/>
  <c r="F31" i="260"/>
  <c r="F32" i="260"/>
  <c r="F33" i="260"/>
  <c r="F34" i="260"/>
  <c r="F35" i="260"/>
  <c r="F36" i="260"/>
  <c r="F37" i="260"/>
  <c r="H50" i="260" l="1"/>
  <c r="H51" i="260"/>
  <c r="H52" i="260"/>
  <c r="H53" i="260"/>
  <c r="H54" i="260"/>
  <c r="H55" i="260"/>
  <c r="H56" i="260"/>
  <c r="H57" i="260"/>
  <c r="H58" i="260"/>
  <c r="H59" i="260"/>
  <c r="H60" i="260"/>
  <c r="H61" i="260"/>
  <c r="G38" i="260" l="1"/>
  <c r="G39" i="260"/>
  <c r="G40" i="260"/>
  <c r="G41" i="260"/>
  <c r="G42" i="260"/>
  <c r="G43" i="260"/>
  <c r="G44" i="260"/>
  <c r="G45" i="260"/>
  <c r="G46" i="260"/>
  <c r="G47" i="260"/>
  <c r="G48" i="260"/>
  <c r="G49" i="260"/>
  <c r="H4368" i="291" l="1"/>
  <c r="H4359" i="291"/>
  <c r="G4359" i="291"/>
</calcChain>
</file>

<file path=xl/sharedStrings.xml><?xml version="1.0" encoding="utf-8"?>
<sst xmlns="http://schemas.openxmlformats.org/spreadsheetml/2006/main" count="476" uniqueCount="333">
  <si>
    <t>שקל/דולר</t>
  </si>
  <si>
    <t>תושבי חוץ</t>
  </si>
  <si>
    <t>יפן</t>
  </si>
  <si>
    <t>מדינה</t>
  </si>
  <si>
    <t>שבדיה</t>
  </si>
  <si>
    <t>קנדה</t>
  </si>
  <si>
    <t>ישראל</t>
  </si>
  <si>
    <t>בנק ישראל</t>
  </si>
  <si>
    <t>שער החליפין היציג שקל/דולר</t>
  </si>
  <si>
    <t>שער החליפין דולר/אירו</t>
  </si>
  <si>
    <t>ממוצע השווקים המתעוררים</t>
  </si>
  <si>
    <t>ברזיל</t>
  </si>
  <si>
    <t>סין</t>
  </si>
  <si>
    <t>שער החליפין יין/דולר</t>
  </si>
  <si>
    <t>תאריך</t>
  </si>
  <si>
    <t>חודש</t>
  </si>
  <si>
    <t>שנה</t>
  </si>
  <si>
    <t>גופים מוסדיים</t>
  </si>
  <si>
    <t>גוש האירו</t>
  </si>
  <si>
    <t>טורקיה</t>
  </si>
  <si>
    <t>2018</t>
  </si>
  <si>
    <t>קופות הגמל וקרנות ההשתלמות</t>
  </si>
  <si>
    <t>קרנות הפנסיה הוותיקות</t>
  </si>
  <si>
    <t>קרנות הפנסיה החדשות</t>
  </si>
  <si>
    <t>חברות הביטוח המשתתפות ברווחים</t>
  </si>
  <si>
    <t>סך החשיפה למטבע חוץ</t>
  </si>
  <si>
    <t>בריטניה</t>
  </si>
  <si>
    <t>שוויץ</t>
  </si>
  <si>
    <t>מוסדיים</t>
  </si>
  <si>
    <t>שאר המטבעות</t>
  </si>
  <si>
    <t>2015</t>
  </si>
  <si>
    <t>2016</t>
  </si>
  <si>
    <t>2017</t>
  </si>
  <si>
    <t>2019</t>
  </si>
  <si>
    <t xml:space="preserve">סך הגופים </t>
  </si>
  <si>
    <t xml:space="preserve">מכשירי הון ומכשירי חוב </t>
  </si>
  <si>
    <t>מכשירים נגזרים</t>
  </si>
  <si>
    <t>(RUB) רוסיה</t>
  </si>
  <si>
    <t>(JPY) יפן</t>
  </si>
  <si>
    <t>(GBP) אנגליה</t>
  </si>
  <si>
    <t>(TRY) טורקיה</t>
  </si>
  <si>
    <t>(CNY) סין</t>
  </si>
  <si>
    <t>(USD) ארצות הברית</t>
  </si>
  <si>
    <t>(EUR) גוש האירו</t>
  </si>
  <si>
    <t>מדינה (מטבע)</t>
  </si>
  <si>
    <t>שינוי 1</t>
  </si>
  <si>
    <t>שער חליפין נומינלי אפקטיבי</t>
  </si>
  <si>
    <t>סטיית התקן הגלומה באופציות OTC שקל/מט״ח (אחוזים)</t>
  </si>
  <si>
    <t>משקל תושבי חוץ בנפח המסחר הכולל (אחוזים)</t>
  </si>
  <si>
    <t>2020</t>
  </si>
  <si>
    <t>הגופים המוסדיים</t>
  </si>
  <si>
    <t>מכשירי חוב</t>
  </si>
  <si>
    <t>תנועות נטו במכשירי חוב</t>
  </si>
  <si>
    <t>תנועות נטו במכשירי הון</t>
  </si>
  <si>
    <t>גלובלי</t>
  </si>
  <si>
    <t>מקומי</t>
  </si>
  <si>
    <t>סת"ב</t>
  </si>
  <si>
    <t>אינדיקטורים מרכזיים</t>
  </si>
  <si>
    <t>חברות ייבוא עיקריות</t>
  </si>
  <si>
    <t>חברות ייצוא עיקריות</t>
  </si>
  <si>
    <t>דולר\שקל</t>
  </si>
  <si>
    <t>עמודה1</t>
  </si>
  <si>
    <t>אחוזים</t>
  </si>
  <si>
    <t>המקור:  נתונים ועיבודים של בנק ישראל</t>
  </si>
  <si>
    <t xml:space="preserve">איור ד'-3: שיעור השינוי של הדולר כנגד המטבעות העיקריים* </t>
  </si>
  <si>
    <t>איור ד'-4: השינוי בשער החליפין שקל/דולר לפי השפעה מקומית וגלובלית</t>
  </si>
  <si>
    <t>עמודה2</t>
  </si>
  <si>
    <t>עמודה3</t>
  </si>
  <si>
    <t>עמודה4</t>
  </si>
  <si>
    <t>עמודה5</t>
  </si>
  <si>
    <t>השוואה בין-לאומית, אחוזים</t>
  </si>
  <si>
    <t>עזר2</t>
  </si>
  <si>
    <t>עזר3</t>
  </si>
  <si>
    <t xml:space="preserve">עזר </t>
  </si>
  <si>
    <t>מגזר</t>
  </si>
  <si>
    <t>עזר5</t>
  </si>
  <si>
    <t>עזר6</t>
  </si>
  <si>
    <t>מגזר עסקי</t>
  </si>
  <si>
    <t>אירו/שקל</t>
  </si>
  <si>
    <t>2021</t>
  </si>
  <si>
    <t>דולר/שקל</t>
  </si>
  <si>
    <t xml:space="preserve">איור ד'-1: מדדי דולר/שקל, אירו/שקל ושער החליפין הנומינלי האפקטיבי </t>
  </si>
  <si>
    <t>סך הכל תנועה בנכסים שקליים</t>
  </si>
  <si>
    <t>עמודה8</t>
  </si>
  <si>
    <t>גלובלי 2</t>
  </si>
  <si>
    <t>מקומי 2</t>
  </si>
  <si>
    <t>מקסיקו</t>
  </si>
  <si>
    <t>2022</t>
  </si>
  <si>
    <t>נורבגיה</t>
  </si>
  <si>
    <t>חשיפה למט"ח בנכסים מאזניים</t>
  </si>
  <si>
    <t>חשיפה למט"ח במכשירים נגזרים</t>
  </si>
  <si>
    <t>סך החשיפה למט"ח - ציר ימין</t>
  </si>
  <si>
    <t>שיעור החשיפה למט"ח מסך הנכסים (ציר ימין)</t>
  </si>
  <si>
    <t>תנועה נטו בחשיפה לשקלים באמצעות מכשירים נגזרים</t>
  </si>
  <si>
    <t>מכשירי הון</t>
  </si>
  <si>
    <t>חשיפה בשקלים</t>
  </si>
  <si>
    <t>איור ד'-7(ב): אומדן רכישות מטבע החוץ (+) המצטברות נטו של המגזרים העיקריים</t>
  </si>
  <si>
    <t>איור ד'-7 (א): אומדן רכישות מטבע החוץ (+) המצטברות נטו של המגזרים העיקריים</t>
  </si>
  <si>
    <t>2023</t>
  </si>
  <si>
    <t>תרומה לפיחות</t>
  </si>
  <si>
    <t>(CAD) קנדה</t>
  </si>
  <si>
    <t xml:space="preserve"> </t>
  </si>
  <si>
    <t>משקי בית</t>
  </si>
  <si>
    <t>סקטור פיננסי</t>
  </si>
  <si>
    <t>סה"כ</t>
  </si>
  <si>
    <t>אחר</t>
  </si>
  <si>
    <t>תושב חוץ פיננסי</t>
  </si>
  <si>
    <t>תושב חוץ לא פיננסי</t>
  </si>
  <si>
    <t xml:space="preserve">איור ד'-6: סטיית התקן של השינוי בשער חליפין </t>
  </si>
  <si>
    <t xml:space="preserve">איור ד'-5: סטיית התקן הגלומה באופציות על שערי החליפין מול הדולר </t>
  </si>
  <si>
    <t>סטיית התקן בפועל של שער החליפין שקל/דולר (על בסיס 20 יום, אחוזים)</t>
  </si>
  <si>
    <t>0.7-</t>
  </si>
  <si>
    <t>שער החליפין שקל אירו</t>
  </si>
  <si>
    <t>שער החליפין הנומינלי האפקטיבי (01/01/2015=100)</t>
  </si>
  <si>
    <t>נפח המסחר היומי הממוצע: המרה, החלף ואופציותOTC  (מיליוני דולר)[1]</t>
  </si>
  <si>
    <t>יתרת עודף הנכסים בשקלים של תושבי חוץ (מיליארדי דולר)</t>
  </si>
  <si>
    <t>יתרת עודף הנכסים במט"ח של הגופים המוסדיים (מיליארדי דולר)</t>
  </si>
  <si>
    <t>יתרת עודף הנכסים במט"ח של מערכת הבנקאות (מיליארדי דולר)</t>
  </si>
  <si>
    <t>42-</t>
  </si>
  <si>
    <t>[1] נפח המסחר של התאגידים הבנקאים המקומיים, ללא סניפים מקומיים של הבנקים הזרים.</t>
  </si>
  <si>
    <r>
      <t>רכישות מט״ח נטו על ידי היצואנים העיקריים (מיליארדי דולר)</t>
    </r>
    <r>
      <rPr>
        <vertAlign val="superscript"/>
        <sz val="11"/>
        <color theme="1"/>
        <rFont val="Arial"/>
        <family val="2"/>
        <scheme val="minor"/>
      </rPr>
      <t>17</t>
    </r>
  </si>
  <si>
    <t>עמודה22</t>
  </si>
  <si>
    <t>2024</t>
  </si>
  <si>
    <t>עמודה12</t>
  </si>
  <si>
    <t>עמודה13</t>
  </si>
  <si>
    <t>עמודה14</t>
  </si>
  <si>
    <t xml:space="preserve">מגזר פיננסי </t>
  </si>
  <si>
    <t>המגזר הפיננסי</t>
  </si>
  <si>
    <t>המגזר העסקי הלא-פיננסי</t>
  </si>
  <si>
    <t>מגזר עסקי לא-פיננסי</t>
  </si>
  <si>
    <t xml:space="preserve">(KRW) דרום קוריאה </t>
  </si>
  <si>
    <t>שנת 2024</t>
  </si>
  <si>
    <t>המגזר העסקי (ציר משני)</t>
  </si>
  <si>
    <t>מיליארדי דולרים</t>
  </si>
  <si>
    <t xml:space="preserve">מימין </t>
  </si>
  <si>
    <t>מקור: דיווחים לבנק ישראל מהמוסדות הפיננסים ומחברות עסקיות, ועיבודי בנק ישראל.</t>
  </si>
  <si>
    <t xml:space="preserve">איור ד'-10: אומדן התנועות נטו בנכסים שקליים של תושבי חוץ </t>
  </si>
  <si>
    <t>איור ד'-11: החשיפה לשקלים במכשירי חוב ובמכשירים נגזרים של תושבי חוץ</t>
  </si>
  <si>
    <t>איור ד'-12: רכישות מט"ח  נטו של חברות הייבוא והייצוא העיקריות</t>
  </si>
  <si>
    <t>איור ד'-8: יתרת החשיפה לנכסים במט"ח של הגופים המוסדיים</t>
  </si>
  <si>
    <t xml:space="preserve">איור ד'-9: שיעור החשיפה של הגופים המוסדיים למטבע חוץ </t>
  </si>
  <si>
    <t>ממוצע השווקים המפותחים</t>
  </si>
  <si>
    <t>1.17-</t>
  </si>
  <si>
    <t>5.36%-</t>
  </si>
  <si>
    <t>5.88%-</t>
  </si>
  <si>
    <t>9-</t>
  </si>
  <si>
    <t>1.3-</t>
  </si>
  <si>
    <t>2-</t>
  </si>
  <si>
    <t>2.2-</t>
  </si>
  <si>
    <t xml:space="preserve"> מיליארדי דולרים</t>
  </si>
  <si>
    <t>המקור: נתוני ועיבודי בנק ישראל</t>
  </si>
  <si>
    <t>המקור: נתוני ועיבודי בנק ישראל.</t>
  </si>
  <si>
    <t>*התרומה מחושבת באמצעות השינוי בשער החליפין של כל מטבע מול השקל ומוכפל במשקלו במדד הנומינלי האפקטיבי.</t>
  </si>
  <si>
    <t>המקור: נתוני Bloomberg ועיבודי בנק ישראל.</t>
  </si>
  <si>
    <t>המקור: נתוני Bloomberg ועיבודי בנק ישראל</t>
  </si>
  <si>
    <t>המקור: דיווחים לבנק ישראל מהמוסדות הפיננסיים ומחברות עסקיות, ועיבודי בנק ישראל.</t>
  </si>
  <si>
    <t>המקור: דיווחים לבנק ישראל מהמוסדות הפיננסים ומחברות עסקיות, ועיבודי בנק ישראל</t>
  </si>
  <si>
    <t>הערה – בוצע עדכון בדיעבד לקבוצת יבואנים/יצואנים לפי שיטות ML</t>
  </si>
  <si>
    <t>איור ד'- 13(א): יתרת הנכסים נטו של מערכת הבנקאות במטבע חוץ וסך החשיפה למטבע חוץ</t>
  </si>
  <si>
    <t>המקור: דיווחים לבנק ישראל ממערכת הבנקאות ועיבודי בנק ישראל</t>
  </si>
  <si>
    <t xml:space="preserve">איור ד'-13(ב): יתרת המכשירים הנגזרים של מערכת הבנקאות במטבע חוץ מול מגזרים נגדיים </t>
  </si>
  <si>
    <r>
      <t>רכישות מט״ח נטו על ידי היבואנים העיקריים (מיליארדי דולר)</t>
    </r>
    <r>
      <rPr>
        <vertAlign val="superscript"/>
        <sz val="10.5"/>
        <color theme="1"/>
        <rFont val="Arial"/>
        <family val="2"/>
        <scheme val="minor"/>
      </rPr>
      <t>17</t>
    </r>
  </si>
  <si>
    <t xml:space="preserve">המקור: נתונים ועיבודים של בנק ישראל. </t>
  </si>
  <si>
    <t>עמודה6</t>
  </si>
  <si>
    <t>עמודה7</t>
  </si>
  <si>
    <r>
      <rPr>
        <vertAlign val="superscript"/>
        <sz val="9"/>
        <color theme="1"/>
        <rFont val="Arial"/>
        <family val="2"/>
        <scheme val="minor"/>
      </rPr>
      <t>17</t>
    </r>
    <r>
      <rPr>
        <sz val="9"/>
        <color theme="1"/>
        <rFont val="Arial"/>
        <family val="2"/>
        <scheme val="minor"/>
      </rPr>
      <t xml:space="preserve"> בוצע עדכון בדיעבד לקבוצת יבואנים/יצואנים לפי שיטות ML</t>
    </r>
  </si>
  <si>
    <t>תרומת השינוי של המטבעות השונים לשינוי בשער החליפין הנומינלי אפקטיבי - דינמי</t>
  </si>
  <si>
    <t>שם המדינה</t>
  </si>
  <si>
    <t>מטבע</t>
  </si>
  <si>
    <t>שיעור שינוי משוקלל</t>
  </si>
  <si>
    <t>ארצות הברית</t>
  </si>
  <si>
    <t>USD</t>
  </si>
  <si>
    <t>EUR</t>
  </si>
  <si>
    <t>CNY</t>
  </si>
  <si>
    <t>הממלכה המאוחדת</t>
  </si>
  <si>
    <t>GBP</t>
  </si>
  <si>
    <t>TRY</t>
  </si>
  <si>
    <t>JPY</t>
  </si>
  <si>
    <t>שווייץ</t>
  </si>
  <si>
    <t>CHF</t>
  </si>
  <si>
    <t>הודו</t>
  </si>
  <si>
    <t>INR</t>
  </si>
  <si>
    <t>רוסיה</t>
  </si>
  <si>
    <t>RUB</t>
  </si>
  <si>
    <t>דרום קוריאה</t>
  </si>
  <si>
    <t>KRW</t>
  </si>
  <si>
    <t>אחרים</t>
  </si>
  <si>
    <t>שאר המטבעות (אחרים)</t>
  </si>
  <si>
    <t>BRL</t>
  </si>
  <si>
    <t>טיוואן</t>
  </si>
  <si>
    <t>TWD</t>
  </si>
  <si>
    <t>CAD</t>
  </si>
  <si>
    <t>הונג קונג</t>
  </si>
  <si>
    <t>HKD</t>
  </si>
  <si>
    <t>אוקראינה</t>
  </si>
  <si>
    <t>UAH</t>
  </si>
  <si>
    <t>סינגפור</t>
  </si>
  <si>
    <t>SGD</t>
  </si>
  <si>
    <t>וייטנאם</t>
  </si>
  <si>
    <t>VND</t>
  </si>
  <si>
    <t>תאילנד</t>
  </si>
  <si>
    <t>THB</t>
  </si>
  <si>
    <t>אוסטרליה</t>
  </si>
  <si>
    <t>AUD</t>
  </si>
  <si>
    <t>MXN</t>
  </si>
  <si>
    <t>שוודיה</t>
  </si>
  <si>
    <t>SEK</t>
  </si>
  <si>
    <t>פולין</t>
  </si>
  <si>
    <t>PLN</t>
  </si>
  <si>
    <t>צ'כיה</t>
  </si>
  <si>
    <t>CZK</t>
  </si>
  <si>
    <t>הונגריה</t>
  </si>
  <si>
    <t>HUF</t>
  </si>
  <si>
    <t>הודו (INR)</t>
  </si>
  <si>
    <t>הונג קונג (HKD)</t>
  </si>
  <si>
    <t>אוקראינה (UAH)</t>
  </si>
  <si>
    <t>CRR_USD_MXN</t>
  </si>
  <si>
    <t>—</t>
  </si>
  <si>
    <t>CRR_USD_JPY</t>
  </si>
  <si>
    <t>CRR_USD_SEK</t>
  </si>
  <si>
    <t>CRR_USD_CAD</t>
  </si>
  <si>
    <t>CRR_USD_CHF</t>
  </si>
  <si>
    <t>CRR_USD_EUR</t>
  </si>
  <si>
    <t>CRR_USD_CNY</t>
  </si>
  <si>
    <t>CRR_GBP_USD</t>
  </si>
  <si>
    <t>CRR_USD_ILS</t>
  </si>
  <si>
    <t>2024-1</t>
  </si>
  <si>
    <t>2024-10</t>
  </si>
  <si>
    <t>2024-11</t>
  </si>
  <si>
    <t>2024-12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</si>
  <si>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</si>
  <si>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</si>
  <si>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</si>
  <si>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</si>
  <si>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</si>
  <si>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</si>
  <si>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</si>
  <si>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</si>
  <si>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2025-1</t>
  </si>
  <si>
    <t>2025-10</t>
  </si>
  <si>
    <t>2025-11</t>
  </si>
  <si>
    <t>2025-12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</si>
  <si>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</si>
  <si>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</si>
  <si>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</si>
  <si>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</si>
  <si>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</si>
  <si>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</si>
  <si>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</si>
  <si>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</si>
  <si>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ממוצע של שווקים מפותחים</t>
  </si>
  <si>
    <t>ממוצע של שווקים מתעוררים</t>
  </si>
  <si>
    <t>סתג ישראל</t>
  </si>
  <si>
    <t>ינו</t>
  </si>
  <si>
    <t>פבר</t>
  </si>
  <si>
    <t>מרץ</t>
  </si>
  <si>
    <t>אפר</t>
  </si>
  <si>
    <t>מאי</t>
  </si>
  <si>
    <t>יונ</t>
  </si>
  <si>
    <t>יול</t>
  </si>
  <si>
    <t>אוג</t>
  </si>
  <si>
    <t>ספט</t>
  </si>
  <si>
    <t>אוק</t>
  </si>
  <si>
    <t>נוב</t>
  </si>
  <si>
    <t>דצמ</t>
  </si>
  <si>
    <t>בנקים</t>
  </si>
  <si>
    <t>חשיפה למט"ח לאתר</t>
  </si>
  <si>
    <t>פוזיצית מט"ח</t>
  </si>
  <si>
    <t>סך כל המשקיעים ללא נוסטרו</t>
  </si>
  <si>
    <t>רבע1</t>
  </si>
  <si>
    <t>רבע2</t>
  </si>
  <si>
    <t>רבע3</t>
  </si>
  <si>
    <t>רבע4</t>
  </si>
  <si>
    <t>2025</t>
  </si>
  <si>
    <t>יצואן</t>
  </si>
  <si>
    <t>יבואן</t>
  </si>
  <si>
    <t>ריאלי</t>
  </si>
  <si>
    <t>משקל</t>
  </si>
  <si>
    <t>שיעור שינוי</t>
  </si>
  <si>
    <t>pct(convert(mat01.d,m,disc,end,*,on))/100</t>
  </si>
  <si>
    <t>pct(convert(mat27.d,m,disc,end,*,on))/100</t>
  </si>
  <si>
    <t>pct(convert(BI.YAZIG_CNY.D,m,disc,end,*,on))/100</t>
  </si>
  <si>
    <t>pct(convert(BI.YAZIG_GBP.D,m,disc,end,*,on))/100</t>
  </si>
  <si>
    <t>pct(convert(BI.YAZIG_TRY.D,m,disc,end,*,on))/100</t>
  </si>
  <si>
    <t>pct(convert(BI.YAZIG_JPY.D,m,disc,end,*,on))/100</t>
  </si>
  <si>
    <t>pct(convert(BI.YAZIG_CHF.D,m,disc,end,*,on))/100</t>
  </si>
  <si>
    <t>pct(convert(BI.YAZIG_inr.D,m,disc,end,*,on))/100</t>
  </si>
  <si>
    <t>pct(convert(BI.YAZIG_rub.D,m,disc,end,*,on))/100</t>
  </si>
  <si>
    <t>pct(convert(BI.YAZIG_krw.D,m,disc,end,*,on))/100</t>
  </si>
  <si>
    <t>pct(convert(BI.YAZIG_BRL.D,m,disc,end,*,on))/100</t>
  </si>
  <si>
    <t>pct(convert(BI.YAZIG_TWD.D,m,disc,end,*,on))/100</t>
  </si>
  <si>
    <t>pct(convert(BI.YAZIG_CAD.D,m,disc,end,*,on))/100</t>
  </si>
  <si>
    <t>pct(convert(BI.YAZIG_HKD.D,m,disc,end,*,on))/100</t>
  </si>
  <si>
    <t>pct(convert(BI.YAZIG_UAH.D,m,disc,end,*,on))/100</t>
  </si>
  <si>
    <t>pct(convert(BI.YAZIG_SGD.D,m,disc,end,*,on))/100</t>
  </si>
  <si>
    <t>pct(convert(BI.YAZIG2010_VND.D,m,disc,end,*,on))/100</t>
  </si>
  <si>
    <t>pct(convert(BI.YAZIG_THB.D,m,disc,end,*,on))/100</t>
  </si>
  <si>
    <t>pct(convert(BI.YAZIG_AUD.D,m,disc,end,*,on))/100</t>
  </si>
  <si>
    <t>pct(convert(BI.YAZIG_MXN.D,m,disc,end,*,on))/100</t>
  </si>
  <si>
    <t>pct(convert(BI.YAZIG_SEK.D,m,disc,end,*,on))/100</t>
  </si>
  <si>
    <t>pct(convert(BI.YAZIG_PLN.D,m,disc,end,*,on))/100</t>
  </si>
  <si>
    <t>pct(convert(BI.YAZIG2010_CZK.D,m,disc,end,*,on))/100</t>
  </si>
  <si>
    <t>pct(convert(BI.YAZIG_HUF.D,m,disc,end,*,on))/100</t>
  </si>
  <si>
    <t xml:space="preserve">איור ד'-2: תרומת השינוי במטבעות השונים לשינוי בשער החליפין הנומינלי האפקטיבי (8.4%) </t>
  </si>
  <si>
    <t>הנתונים מחושבים לפי נתוני סוף יום, השינוי בשער השקל/דולר והאירו/דולר מחושב לפי שער יציג.</t>
  </si>
  <si>
    <t>תושב חוץ לא-פיננסי</t>
  </si>
  <si>
    <t>המערכת הבנקאית</t>
  </si>
  <si>
    <t>שינוי YoY %</t>
  </si>
  <si>
    <t>ממוצע יומי (מיליוני $)</t>
  </si>
  <si>
    <t>זר מול זר</t>
  </si>
  <si>
    <t>מקומי-זר</t>
  </si>
  <si>
    <t>מקומי-מקומי</t>
  </si>
  <si>
    <t>החלף</t>
  </si>
  <si>
    <t>ספוט</t>
  </si>
  <si>
    <t>עתידיות</t>
  </si>
  <si>
    <t>אופציות</t>
  </si>
  <si>
    <t xml:space="preserve">איור ד'- 14: נפח המסחר היומי הממוצע 
</t>
  </si>
  <si>
    <t>ממוצע יומי במיליארדי דולרים, שיעורי שינוי שנתיים בבארים</t>
  </si>
  <si>
    <t xml:space="preserve">איור ד'- 14: נפח המסחר היומי הממוצע </t>
  </si>
  <si>
    <t>איור ד'- 15: משקל המכשירים מנפח המסחר הכולל במט"ח</t>
  </si>
  <si>
    <t xml:space="preserve"> באחוזים</t>
  </si>
  <si>
    <t>איור ד'- 16: נפח המסחר הכולל במט"ח בחלוקה לצדדים לעסקה</t>
  </si>
  <si>
    <t>באחוזים</t>
  </si>
  <si>
    <t xml:space="preserve">ממוצע יומי במיליארדי דולרים, שיעורי שינוי שנתיים בבארים </t>
  </si>
  <si>
    <t>1.6-</t>
  </si>
  <si>
    <t>0.13-</t>
  </si>
  <si>
    <t>רכישות מט״ח נטו על ידי הגופים המוסדיים (מיליארדי דולר)</t>
  </si>
  <si>
    <t>0.92-</t>
  </si>
  <si>
    <t>0.88-</t>
  </si>
  <si>
    <t>36-</t>
  </si>
  <si>
    <t>2.96-</t>
  </si>
  <si>
    <t>איור ד'- 15: משקל סוגי המכשירים בנפח המסחר הכולל במט"ח, באחוזים.</t>
  </si>
  <si>
    <t>איור ד'- 16:  נפח המסחר הכולל במט"ח לפי צדדי העסקה, באחוזים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</si>
</sst>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_-&quot;Sfr.&quot;* #,##0_-;\-&quot;Sfr.&quot;* #,##0_-;_-&quot;Sfr.&quot;* &quot;-&quot;_-;_-@_-"/>
    <numFmt numFmtId="167" formatCode="General_)"/>
    <numFmt numFmtId="168" formatCode="0.0%"/>
    <numFmt numFmtId="169" formatCode="0.0"/>
    <numFmt numFmtId="170" formatCode="#.00"/>
    <numFmt numFmtId="171" formatCode="#."/>
    <numFmt numFmtId="172" formatCode="_ * #,##0_ ;_ * \-#,##0_ ;_ * &quot;-&quot;??_ ;_ @_ "/>
    <numFmt numFmtId="173" formatCode="mm/yyyy"/>
    <numFmt numFmtId="174" formatCode="#,##0.0"/>
    <numFmt numFmtId="175" formatCode="_-&quot;₪&quot;* #,##0_-;\-&quot;₪&quot;* #,##0_-;_-&quot;₪&quot;* &quot;-&quot;_-;_-@_-"/>
    <numFmt numFmtId="176" formatCode="&quot;¤&quot;#,##0;\-&quot;¤&quot;#,##0"/>
    <numFmt numFmtId="177" formatCode="mm/dd/yyyy\ hh:mm:ss"/>
    <numFmt numFmtId="178" formatCode="0.00000"/>
    <numFmt numFmtId="179" formatCode="yyyy"/>
    <numFmt numFmtId="180" formatCode="0.0000"/>
    <numFmt numFmtId="181" formatCode="mm/yy"/>
    <numFmt numFmtId="182" formatCode="0.000"/>
    <numFmt numFmtId="183" formatCode="0.000000000"/>
    <numFmt numFmtId="184" formatCode="\+0.0%;\-0.0%;\-"/>
  </numFmts>
  <fonts count="147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theme="1"/>
      <name val="Arial"/>
      <family val="2"/>
    </font>
    <font>
      <sz val="10"/>
      <name val="Arial"/>
      <family val="2"/>
    </font>
    <font>
      <i/>
      <sz val="11"/>
      <color indexed="23"/>
      <name val="Arial"/>
      <family val="2"/>
      <charset val="177"/>
    </font>
    <font>
      <sz val="11"/>
      <color indexed="17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indexed="60"/>
      <name val="Arial"/>
      <family val="2"/>
      <charset val="177"/>
    </font>
    <font>
      <sz val="10"/>
      <name val="Arial (Hebrew)"/>
      <charset val="177"/>
    </font>
    <font>
      <sz val="9"/>
      <name val="Arial"/>
      <family val="2"/>
    </font>
    <font>
      <sz val="10"/>
      <name val="Arial"/>
      <family val="2"/>
      <charset val="177"/>
    </font>
    <font>
      <b/>
      <sz val="11"/>
      <color indexed="63"/>
      <name val="Arial"/>
      <family val="2"/>
      <charset val="177"/>
    </font>
    <font>
      <i/>
      <sz val="7"/>
      <name val="Arial (Hebrew)"/>
      <family val="2"/>
      <charset val="177"/>
    </font>
    <font>
      <sz val="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name val="ＭＳ Ｐ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  <charset val="177"/>
    </font>
    <font>
      <b/>
      <sz val="1"/>
      <color indexed="8"/>
      <name val="Courier"/>
      <family val="3"/>
      <charset val="177"/>
    </font>
    <font>
      <sz val="10"/>
      <color indexed="8"/>
      <name val="Miriam"/>
      <family val="2"/>
      <charset val="177"/>
    </font>
    <font>
      <sz val="9"/>
      <name val="Arial"/>
      <family val="2"/>
      <charset val="177"/>
    </font>
    <font>
      <sz val="11"/>
      <color theme="1"/>
      <name val="Arial"/>
      <family val="2"/>
      <charset val="177"/>
    </font>
    <font>
      <sz val="10"/>
      <name val="David"/>
      <family val="2"/>
      <charset val="177"/>
    </font>
    <font>
      <sz val="11"/>
      <color theme="1"/>
      <name val="David"/>
      <family val="2"/>
      <charset val="177"/>
    </font>
    <font>
      <sz val="11"/>
      <color theme="1"/>
      <name val="Arial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2"/>
      <color theme="1"/>
      <name val="David"/>
      <family val="2"/>
      <charset val="177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David"/>
      <family val="2"/>
    </font>
    <font>
      <sz val="12"/>
      <name val="Pi-Barak-Light"/>
      <charset val="177"/>
    </font>
    <font>
      <b/>
      <sz val="11"/>
      <color indexed="8"/>
      <name val="Calibri"/>
      <family val="2"/>
    </font>
    <font>
      <u/>
      <sz val="9.9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7"/>
      <name val="Calibri"/>
      <family val="2"/>
    </font>
    <font>
      <sz val="11"/>
      <color indexed="14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11"/>
      <color indexed="9"/>
      <name val="Calibri"/>
      <family val="2"/>
    </font>
    <font>
      <sz val="11"/>
      <color theme="1"/>
      <name val="Assistant"/>
    </font>
    <font>
      <sz val="11"/>
      <name val="Assistant"/>
    </font>
    <font>
      <sz val="10"/>
      <name val="Tahoma"/>
      <family val="2"/>
      <charset val="177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b/>
      <sz val="18"/>
      <color indexed="56"/>
      <name val="Times New Roman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0"/>
      <color indexed="8"/>
      <name val="Arial"/>
      <family val="2"/>
      <charset val="177"/>
    </font>
    <font>
      <sz val="10"/>
      <color indexed="9"/>
      <name val="Arial"/>
      <family val="2"/>
      <charset val="177"/>
    </font>
    <font>
      <b/>
      <sz val="10"/>
      <color indexed="52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sz val="10"/>
      <color indexed="60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0"/>
      <color indexed="52"/>
      <name val="Arial"/>
      <family val="2"/>
      <charset val="177"/>
    </font>
    <font>
      <sz val="10"/>
      <name val="Arial"/>
      <family val="2"/>
    </font>
    <font>
      <b/>
      <sz val="11"/>
      <name val="Assistant"/>
    </font>
    <font>
      <sz val="9"/>
      <color theme="1"/>
      <name val="Assistant"/>
    </font>
    <font>
      <b/>
      <sz val="11"/>
      <color theme="1"/>
      <name val="Assistant"/>
    </font>
    <font>
      <sz val="9"/>
      <name val="Assistant"/>
    </font>
    <font>
      <sz val="11"/>
      <color rgb="FF000000"/>
      <name val="Assistant"/>
    </font>
    <font>
      <b/>
      <sz val="11"/>
      <color rgb="FF000000"/>
      <name val="Assistant"/>
    </font>
    <font>
      <vertAlign val="superscript"/>
      <sz val="11"/>
      <color theme="1"/>
      <name val="Assistant"/>
    </font>
    <font>
      <sz val="8"/>
      <color theme="1"/>
      <name val="Assistant"/>
    </font>
    <font>
      <b/>
      <sz val="11"/>
      <color theme="0"/>
      <name val="Assistant"/>
    </font>
    <font>
      <vertAlign val="superscript"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.5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vertAlign val="superscript"/>
      <sz val="10.5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vertAlign val="superscript"/>
      <sz val="9"/>
      <color theme="1"/>
      <name val="Arial"/>
      <family val="2"/>
      <scheme val="minor"/>
    </font>
    <font>
      <b/>
      <sz val="11"/>
      <color theme="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Segoe UI"/>
      <family val="2"/>
    </font>
    <font>
      <sz val="11"/>
      <name val="Assistant"/>
      <family val="2"/>
    </font>
    <font>
      <sz val="11"/>
      <color theme="1"/>
      <name val="Assistant"/>
      <family val="2"/>
    </font>
    <font>
      <b/>
      <sz val="11"/>
      <color theme="1"/>
      <name val="Arial"/>
      <family val="2"/>
      <charset val="177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375623"/>
      <name val="Arial"/>
      <family val="2"/>
    </font>
    <font>
      <sz val="11"/>
      <color theme="1"/>
      <name val="Calibri"/>
      <family val="2"/>
    </font>
    <font>
      <b/>
      <sz val="12"/>
      <color rgb="FF1F3864"/>
      <name val="Arial"/>
      <family val="2"/>
    </font>
    <font>
      <sz val="10.5"/>
      <color theme="1"/>
      <name val="Assistant"/>
    </font>
    <font>
      <sz val="12"/>
      <color theme="1"/>
      <name val="Assistant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darkGray">
        <fgColor indexed="9"/>
        <bgColor indexed="11"/>
      </patternFill>
    </fill>
    <fill>
      <patternFill patternType="solid">
        <fgColor rgb="FFFFFFCC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AEDCE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2EFDA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 style="thin">
        <color auto="1"/>
      </left>
      <right/>
      <top style="thin">
        <color theme="6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medium">
        <color indexed="64"/>
      </top>
      <bottom/>
      <diagonal/>
    </border>
    <border>
      <left style="thin">
        <color indexed="56"/>
      </left>
      <right style="thin">
        <color indexed="56"/>
      </right>
      <top style="medium">
        <color indexed="64"/>
      </top>
      <bottom/>
      <diagonal/>
    </border>
    <border>
      <left style="thin">
        <color indexed="5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thin">
        <color indexed="56"/>
      </bottom>
      <diagonal/>
    </border>
    <border>
      <left/>
      <right/>
      <top style="medium">
        <color indexed="64"/>
      </top>
      <bottom/>
      <diagonal/>
    </border>
    <border>
      <left style="thin">
        <color indexed="56"/>
      </left>
      <right/>
      <top style="medium">
        <color indexed="64"/>
      </top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93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6" fillId="21" borderId="3" applyNumberFormat="0" applyAlignment="0" applyProtection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8" fillId="23" borderId="8" applyNumberFormat="0" applyFont="0" applyAlignment="0" applyProtection="0"/>
    <xf numFmtId="0" fontId="20" fillId="20" borderId="9" applyNumberFormat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 applyNumberFormat="0" applyBorder="0" applyAlignment="0">
      <alignment horizontal="right" readingOrder="2"/>
    </xf>
    <xf numFmtId="0" fontId="22" fillId="0" borderId="0" applyNumberFormat="0" applyBorder="0" applyAlignment="0">
      <alignment horizontal="left" readingOrder="1"/>
    </xf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8" fillId="24" borderId="0" applyNumberFormat="0" applyFont="0" applyBorder="0" applyAlignment="0" applyProtection="0"/>
    <xf numFmtId="0" fontId="8" fillId="25" borderId="0" applyNumberFormat="0" applyFont="0" applyBorder="0" applyAlignment="0" applyProtection="0"/>
    <xf numFmtId="0" fontId="8" fillId="26" borderId="0" applyNumberFormat="0" applyFont="0" applyBorder="0" applyAlignment="0" applyProtection="0"/>
    <xf numFmtId="0" fontId="8" fillId="27" borderId="0" applyNumberFormat="0" applyFont="0" applyBorder="0" applyAlignment="0" applyProtection="0"/>
    <xf numFmtId="0" fontId="8" fillId="28" borderId="0" applyNumberFormat="0" applyFont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0" fontId="28" fillId="0" borderId="0"/>
    <xf numFmtId="1" fontId="29" fillId="0" borderId="0">
      <protection locked="0"/>
    </xf>
    <xf numFmtId="170" fontId="29" fillId="0" borderId="0">
      <protection locked="0"/>
    </xf>
    <xf numFmtId="171" fontId="30" fillId="0" borderId="0">
      <protection locked="0"/>
    </xf>
    <xf numFmtId="171" fontId="30" fillId="0" borderId="0">
      <protection locked="0"/>
    </xf>
    <xf numFmtId="0" fontId="31" fillId="29" borderId="0" applyNumberFormat="0">
      <alignment horizontal="left"/>
    </xf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20" borderId="0" applyNumberFormat="0" applyBorder="0" applyAlignment="0" applyProtection="0"/>
    <xf numFmtId="164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20" borderId="2" applyNumberFormat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32" fillId="0" borderId="0"/>
    <xf numFmtId="0" fontId="19" fillId="23" borderId="8" applyNumberFormat="0" applyFon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24" borderId="0" applyNumberFormat="0" applyFont="0" applyBorder="0" applyAlignment="0" applyProtection="0"/>
    <xf numFmtId="0" fontId="19" fillId="25" borderId="0" applyNumberFormat="0" applyFont="0" applyBorder="0" applyAlignment="0" applyProtection="0"/>
    <xf numFmtId="0" fontId="19" fillId="26" borderId="0" applyNumberFormat="0" applyFont="0" applyBorder="0" applyAlignment="0" applyProtection="0"/>
    <xf numFmtId="0" fontId="19" fillId="27" borderId="0" applyNumberFormat="0" applyFont="0" applyBorder="0" applyAlignment="0" applyProtection="0"/>
    <xf numFmtId="0" fontId="19" fillId="28" borderId="0" applyNumberFormat="0" applyFont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0" fontId="3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1" fillId="0" borderId="0" applyFont="0" applyFill="0" applyBorder="0" applyAlignment="0" applyProtection="0"/>
    <xf numFmtId="0" fontId="1" fillId="30" borderId="11" applyNumberFormat="0" applyFon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0" borderId="0"/>
    <xf numFmtId="0" fontId="8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39" borderId="0" applyNumberFormat="0" applyBorder="0" applyAlignment="0" applyProtection="0"/>
    <xf numFmtId="0" fontId="42" fillId="45" borderId="0" applyNumberFormat="0" applyBorder="0" applyAlignment="0" applyProtection="0"/>
    <xf numFmtId="0" fontId="42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9" borderId="0" applyNumberFormat="0" applyBorder="0" applyAlignment="0" applyProtection="0"/>
    <xf numFmtId="0" fontId="41" fillId="41" borderId="0" applyNumberFormat="0" applyBorder="0" applyAlignment="0" applyProtection="0"/>
    <xf numFmtId="0" fontId="41" fillId="33" borderId="0" applyNumberFormat="0" applyBorder="0" applyAlignment="0" applyProtection="0"/>
    <xf numFmtId="0" fontId="42" fillId="39" borderId="0" applyNumberFormat="0" applyBorder="0" applyAlignment="0" applyProtection="0"/>
    <xf numFmtId="0" fontId="42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1" fillId="43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4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0" borderId="0" applyNumberFormat="0" applyBorder="0" applyAlignment="0" applyProtection="0"/>
    <xf numFmtId="0" fontId="42" fillId="48" borderId="0" applyNumberFormat="0" applyBorder="0" applyAlignment="0" applyProtection="0"/>
    <xf numFmtId="0" fontId="42" fillId="47" borderId="0" applyNumberFormat="0" applyBorder="0" applyAlignment="0" applyProtection="0"/>
    <xf numFmtId="0" fontId="5" fillId="20" borderId="2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4" fillId="0" borderId="0" applyFill="0" applyBorder="0" applyAlignment="0" applyProtection="0"/>
    <xf numFmtId="175" fontId="34" fillId="0" borderId="0" applyFont="0" applyFill="0" applyBorder="0" applyAlignment="0" applyProtection="0"/>
    <xf numFmtId="176" fontId="44" fillId="0" borderId="0" applyFill="0" applyBorder="0" applyAlignment="0" applyProtection="0"/>
    <xf numFmtId="0" fontId="44" fillId="0" borderId="0" applyNumberFormat="0" applyFill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2" fontId="44" fillId="0" borderId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0" fillId="5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11" applyNumberFormat="0" applyFont="0" applyAlignment="0" applyProtection="0"/>
    <xf numFmtId="0" fontId="20" fillId="20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ill="0" applyBorder="0" applyProtection="0">
      <alignment horizontal="center"/>
    </xf>
    <xf numFmtId="168" fontId="51" fillId="0" borderId="0" applyFill="0" applyBorder="0" applyProtection="0">
      <alignment horizontal="center"/>
    </xf>
    <xf numFmtId="4" fontId="50" fillId="22" borderId="15" applyNumberFormat="0" applyProtection="0">
      <alignment vertical="center"/>
    </xf>
    <xf numFmtId="4" fontId="52" fillId="22" borderId="16" applyNumberFormat="0" applyProtection="0">
      <alignment vertical="center"/>
    </xf>
    <xf numFmtId="4" fontId="53" fillId="55" borderId="15" applyNumberFormat="0" applyProtection="0">
      <alignment vertical="center"/>
    </xf>
    <xf numFmtId="4" fontId="54" fillId="22" borderId="16" applyNumberFormat="0" applyProtection="0">
      <alignment vertical="center"/>
    </xf>
    <xf numFmtId="4" fontId="50" fillId="55" borderId="15" applyNumberFormat="0" applyProtection="0">
      <alignment horizontal="left" vertical="center" indent="1"/>
    </xf>
    <xf numFmtId="4" fontId="52" fillId="22" borderId="16" applyNumberFormat="0" applyProtection="0">
      <alignment horizontal="left" vertical="center" indent="1"/>
    </xf>
    <xf numFmtId="0" fontId="55" fillId="22" borderId="16" applyNumberFormat="0" applyProtection="0">
      <alignment horizontal="left" vertical="top" indent="1"/>
    </xf>
    <xf numFmtId="0" fontId="52" fillId="22" borderId="16" applyNumberFormat="0" applyProtection="0">
      <alignment horizontal="left" vertical="top" indent="1"/>
    </xf>
    <xf numFmtId="4" fontId="50" fillId="14" borderId="15" applyNumberFormat="0" applyProtection="0">
      <alignment horizontal="left" vertical="center" indent="1"/>
    </xf>
    <xf numFmtId="4" fontId="52" fillId="56" borderId="0" applyNumberFormat="0" applyProtection="0">
      <alignment horizontal="left" vertical="center" indent="1"/>
    </xf>
    <xf numFmtId="4" fontId="50" fillId="3" borderId="15" applyNumberFormat="0" applyProtection="0">
      <alignment horizontal="right" vertical="center"/>
    </xf>
    <xf numFmtId="4" fontId="56" fillId="3" borderId="16" applyNumberFormat="0" applyProtection="0">
      <alignment horizontal="right" vertical="center"/>
    </xf>
    <xf numFmtId="4" fontId="50" fillId="57" borderId="15" applyNumberFormat="0" applyProtection="0">
      <alignment horizontal="right" vertical="center"/>
    </xf>
    <xf numFmtId="4" fontId="56" fillId="9" borderId="16" applyNumberFormat="0" applyProtection="0">
      <alignment horizontal="right" vertical="center"/>
    </xf>
    <xf numFmtId="4" fontId="50" fillId="17" borderId="17" applyNumberFormat="0" applyProtection="0">
      <alignment horizontal="right" vertical="center"/>
    </xf>
    <xf numFmtId="4" fontId="56" fillId="17" borderId="16" applyNumberFormat="0" applyProtection="0">
      <alignment horizontal="right" vertical="center"/>
    </xf>
    <xf numFmtId="4" fontId="50" fillId="11" borderId="15" applyNumberFormat="0" applyProtection="0">
      <alignment horizontal="right" vertical="center"/>
    </xf>
    <xf numFmtId="4" fontId="56" fillId="11" borderId="16" applyNumberFormat="0" applyProtection="0">
      <alignment horizontal="right" vertical="center"/>
    </xf>
    <xf numFmtId="4" fontId="50" fillId="15" borderId="15" applyNumberFormat="0" applyProtection="0">
      <alignment horizontal="right" vertical="center"/>
    </xf>
    <xf numFmtId="4" fontId="56" fillId="15" borderId="16" applyNumberFormat="0" applyProtection="0">
      <alignment horizontal="right" vertical="center"/>
    </xf>
    <xf numFmtId="4" fontId="50" fillId="19" borderId="15" applyNumberFormat="0" applyProtection="0">
      <alignment horizontal="right" vertical="center"/>
    </xf>
    <xf numFmtId="4" fontId="56" fillId="19" borderId="16" applyNumberFormat="0" applyProtection="0">
      <alignment horizontal="right" vertical="center"/>
    </xf>
    <xf numFmtId="4" fontId="50" fillId="18" borderId="15" applyNumberFormat="0" applyProtection="0">
      <alignment horizontal="right" vertical="center"/>
    </xf>
    <xf numFmtId="4" fontId="56" fillId="18" borderId="16" applyNumberFormat="0" applyProtection="0">
      <alignment horizontal="right" vertical="center"/>
    </xf>
    <xf numFmtId="4" fontId="50" fillId="58" borderId="15" applyNumberFormat="0" applyProtection="0">
      <alignment horizontal="right" vertical="center"/>
    </xf>
    <xf numFmtId="4" fontId="56" fillId="58" borderId="16" applyNumberFormat="0" applyProtection="0">
      <alignment horizontal="right" vertical="center"/>
    </xf>
    <xf numFmtId="4" fontId="50" fillId="10" borderId="15" applyNumberFormat="0" applyProtection="0">
      <alignment horizontal="right" vertical="center"/>
    </xf>
    <xf numFmtId="4" fontId="56" fillId="10" borderId="16" applyNumberFormat="0" applyProtection="0">
      <alignment horizontal="right" vertical="center"/>
    </xf>
    <xf numFmtId="4" fontId="50" fillId="59" borderId="17" applyNumberFormat="0" applyProtection="0">
      <alignment horizontal="left" vertical="center" indent="1"/>
    </xf>
    <xf numFmtId="4" fontId="52" fillId="59" borderId="18" applyNumberFormat="0" applyProtection="0">
      <alignment horizontal="left" vertical="center" indent="1"/>
    </xf>
    <xf numFmtId="4" fontId="8" fillId="60" borderId="17" applyNumberFormat="0" applyProtection="0">
      <alignment horizontal="left" vertical="center" indent="1"/>
    </xf>
    <xf numFmtId="4" fontId="56" fillId="61" borderId="0" applyNumberFormat="0" applyProtection="0">
      <alignment horizontal="left" vertical="center" indent="1"/>
    </xf>
    <xf numFmtId="4" fontId="8" fillId="60" borderId="17" applyNumberFormat="0" applyProtection="0">
      <alignment horizontal="left" vertical="center" indent="1"/>
    </xf>
    <xf numFmtId="4" fontId="40" fillId="60" borderId="0" applyNumberFormat="0" applyProtection="0">
      <alignment horizontal="left" vertical="center" indent="1"/>
    </xf>
    <xf numFmtId="4" fontId="50" fillId="56" borderId="15" applyNumberFormat="0" applyProtection="0">
      <alignment horizontal="right" vertical="center"/>
    </xf>
    <xf numFmtId="4" fontId="56" fillId="56" borderId="16" applyNumberFormat="0" applyProtection="0">
      <alignment horizontal="right" vertical="center"/>
    </xf>
    <xf numFmtId="4" fontId="50" fillId="61" borderId="17" applyNumberFormat="0" applyProtection="0">
      <alignment horizontal="left" vertical="center" indent="1"/>
    </xf>
    <xf numFmtId="4" fontId="56" fillId="61" borderId="0" applyNumberFormat="0" applyProtection="0">
      <alignment horizontal="left" vertical="center" indent="1"/>
    </xf>
    <xf numFmtId="4" fontId="50" fillId="56" borderId="17" applyNumberFormat="0" applyProtection="0">
      <alignment horizontal="left" vertical="center" indent="1"/>
    </xf>
    <xf numFmtId="4" fontId="56" fillId="56" borderId="0" applyNumberFormat="0" applyProtection="0">
      <alignment horizontal="left" vertical="center" indent="1"/>
    </xf>
    <xf numFmtId="0" fontId="50" fillId="20" borderId="15" applyNumberFormat="0" applyProtection="0">
      <alignment horizontal="left" vertical="center" indent="1"/>
    </xf>
    <xf numFmtId="0" fontId="8" fillId="60" borderId="16" applyNumberFormat="0" applyProtection="0">
      <alignment horizontal="left" vertical="center" indent="1"/>
    </xf>
    <xf numFmtId="0" fontId="50" fillId="60" borderId="16" applyNumberFormat="0" applyProtection="0">
      <alignment horizontal="left" vertical="top" indent="1"/>
    </xf>
    <xf numFmtId="0" fontId="8" fillId="60" borderId="16" applyNumberFormat="0" applyProtection="0">
      <alignment horizontal="left" vertical="top" indent="1"/>
    </xf>
    <xf numFmtId="0" fontId="50" fillId="62" borderId="15" applyNumberFormat="0" applyProtection="0">
      <alignment horizontal="left" vertical="center" indent="1"/>
    </xf>
    <xf numFmtId="0" fontId="8" fillId="56" borderId="16" applyNumberFormat="0" applyProtection="0">
      <alignment horizontal="left" vertical="center" indent="1"/>
    </xf>
    <xf numFmtId="0" fontId="50" fillId="56" borderId="16" applyNumberFormat="0" applyProtection="0">
      <alignment horizontal="left" vertical="top" indent="1"/>
    </xf>
    <xf numFmtId="0" fontId="8" fillId="56" borderId="16" applyNumberFormat="0" applyProtection="0">
      <alignment horizontal="left" vertical="top" indent="1"/>
    </xf>
    <xf numFmtId="0" fontId="50" fillId="8" borderId="15" applyNumberFormat="0" applyProtection="0">
      <alignment horizontal="left" vertical="center" indent="1"/>
    </xf>
    <xf numFmtId="0" fontId="8" fillId="8" borderId="16" applyNumberFormat="0" applyProtection="0">
      <alignment horizontal="left" vertical="center" indent="1"/>
    </xf>
    <xf numFmtId="0" fontId="50" fillId="8" borderId="16" applyNumberFormat="0" applyProtection="0">
      <alignment horizontal="left" vertical="top" indent="1"/>
    </xf>
    <xf numFmtId="0" fontId="8" fillId="8" borderId="16" applyNumberFormat="0" applyProtection="0">
      <alignment horizontal="left" vertical="top" indent="1"/>
    </xf>
    <xf numFmtId="0" fontId="50" fillId="61" borderId="15" applyNumberFormat="0" applyProtection="0">
      <alignment horizontal="left" vertical="center" indent="1"/>
    </xf>
    <xf numFmtId="0" fontId="8" fillId="61" borderId="16" applyNumberFormat="0" applyProtection="0">
      <alignment horizontal="left" vertical="center" indent="1"/>
    </xf>
    <xf numFmtId="0" fontId="50" fillId="61" borderId="16" applyNumberFormat="0" applyProtection="0">
      <alignment horizontal="left" vertical="top" indent="1"/>
    </xf>
    <xf numFmtId="0" fontId="8" fillId="61" borderId="16" applyNumberFormat="0" applyProtection="0">
      <alignment horizontal="left" vertical="top" indent="1"/>
    </xf>
    <xf numFmtId="0" fontId="50" fillId="63" borderId="19" applyNumberFormat="0">
      <protection locked="0"/>
    </xf>
    <xf numFmtId="0" fontId="8" fillId="63" borderId="1" applyNumberFormat="0">
      <protection locked="0"/>
    </xf>
    <xf numFmtId="0" fontId="57" fillId="60" borderId="20" applyBorder="0"/>
    <xf numFmtId="4" fontId="58" fillId="23" borderId="16" applyNumberFormat="0" applyProtection="0">
      <alignment vertical="center"/>
    </xf>
    <xf numFmtId="4" fontId="56" fillId="23" borderId="16" applyNumberFormat="0" applyProtection="0">
      <alignment vertical="center"/>
    </xf>
    <xf numFmtId="4" fontId="53" fillId="64" borderId="1" applyNumberFormat="0" applyProtection="0">
      <alignment vertical="center"/>
    </xf>
    <xf numFmtId="4" fontId="59" fillId="23" borderId="16" applyNumberFormat="0" applyProtection="0">
      <alignment vertical="center"/>
    </xf>
    <xf numFmtId="4" fontId="58" fillId="20" borderId="16" applyNumberFormat="0" applyProtection="0">
      <alignment horizontal="left" vertical="center" indent="1"/>
    </xf>
    <xf numFmtId="4" fontId="56" fillId="23" borderId="16" applyNumberFormat="0" applyProtection="0">
      <alignment horizontal="left" vertical="center" indent="1"/>
    </xf>
    <xf numFmtId="0" fontId="58" fillId="23" borderId="16" applyNumberFormat="0" applyProtection="0">
      <alignment horizontal="left" vertical="top" indent="1"/>
    </xf>
    <xf numFmtId="0" fontId="56" fillId="23" borderId="16" applyNumberFormat="0" applyProtection="0">
      <alignment horizontal="left" vertical="top" indent="1"/>
    </xf>
    <xf numFmtId="4" fontId="50" fillId="0" borderId="15" applyNumberFormat="0" applyProtection="0">
      <alignment horizontal="right" vertical="center"/>
    </xf>
    <xf numFmtId="4" fontId="56" fillId="61" borderId="16" applyNumberFormat="0" applyProtection="0">
      <alignment horizontal="right" vertical="center"/>
    </xf>
    <xf numFmtId="4" fontId="53" fillId="65" borderId="15" applyNumberFormat="0" applyProtection="0">
      <alignment horizontal="right" vertical="center"/>
    </xf>
    <xf numFmtId="4" fontId="59" fillId="61" borderId="16" applyNumberFormat="0" applyProtection="0">
      <alignment horizontal="right" vertical="center"/>
    </xf>
    <xf numFmtId="4" fontId="50" fillId="14" borderId="15" applyNumberFormat="0" applyProtection="0">
      <alignment horizontal="left" vertical="center" indent="1"/>
    </xf>
    <xf numFmtId="4" fontId="56" fillId="56" borderId="16" applyNumberFormat="0" applyProtection="0">
      <alignment horizontal="left" vertical="center" indent="1"/>
    </xf>
    <xf numFmtId="0" fontId="58" fillId="56" borderId="16" applyNumberFormat="0" applyProtection="0">
      <alignment horizontal="left" vertical="top" indent="1"/>
    </xf>
    <xf numFmtId="0" fontId="56" fillId="56" borderId="16" applyNumberFormat="0" applyProtection="0">
      <alignment horizontal="left" vertical="top" indent="1"/>
    </xf>
    <xf numFmtId="4" fontId="60" fillId="66" borderId="17" applyNumberFormat="0" applyProtection="0">
      <alignment horizontal="left" vertical="center" indent="1"/>
    </xf>
    <xf numFmtId="4" fontId="61" fillId="66" borderId="0" applyNumberFormat="0" applyProtection="0">
      <alignment horizontal="left" vertical="center" indent="1"/>
    </xf>
    <xf numFmtId="0" fontId="50" fillId="67" borderId="1"/>
    <xf numFmtId="4" fontId="62" fillId="63" borderId="15" applyNumberFormat="0" applyProtection="0">
      <alignment horizontal="right" vertical="center"/>
    </xf>
    <xf numFmtId="4" fontId="63" fillId="61" borderId="16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3" fillId="16" borderId="0" applyNumberFormat="0" applyBorder="0" applyAlignment="0" applyProtection="0"/>
    <xf numFmtId="0" fontId="42" fillId="68" borderId="0" applyNumberFormat="0" applyBorder="0" applyAlignment="0" applyProtection="0"/>
    <xf numFmtId="0" fontId="3" fillId="17" borderId="0" applyNumberFormat="0" applyBorder="0" applyAlignment="0" applyProtection="0"/>
    <xf numFmtId="0" fontId="42" fillId="69" borderId="0" applyNumberFormat="0" applyBorder="0" applyAlignment="0" applyProtection="0"/>
    <xf numFmtId="0" fontId="3" fillId="18" borderId="0" applyNumberFormat="0" applyBorder="0" applyAlignment="0" applyProtection="0"/>
    <xf numFmtId="0" fontId="42" fillId="70" borderId="0" applyNumberFormat="0" applyBorder="0" applyAlignment="0" applyProtection="0"/>
    <xf numFmtId="0" fontId="3" fillId="13" borderId="0" applyNumberFormat="0" applyBorder="0" applyAlignment="0" applyProtection="0"/>
    <xf numFmtId="0" fontId="42" fillId="71" borderId="0" applyNumberFormat="0" applyBorder="0" applyAlignment="0" applyProtection="0"/>
    <xf numFmtId="0" fontId="3" fillId="14" borderId="0" applyNumberFormat="0" applyBorder="0" applyAlignment="0" applyProtection="0"/>
    <xf numFmtId="0" fontId="42" fillId="35" borderId="0" applyNumberFormat="0" applyBorder="0" applyAlignment="0" applyProtection="0"/>
    <xf numFmtId="0" fontId="3" fillId="19" borderId="0" applyNumberFormat="0" applyBorder="0" applyAlignment="0" applyProtection="0"/>
    <xf numFmtId="0" fontId="42" fillId="72" borderId="0" applyNumberFormat="0" applyBorder="0" applyAlignment="0" applyProtection="0"/>
    <xf numFmtId="0" fontId="50" fillId="46" borderId="15" applyNumberFormat="0" applyFont="0" applyAlignment="0" applyProtection="0"/>
    <xf numFmtId="0" fontId="5" fillId="20" borderId="2" applyNumberFormat="0" applyAlignment="0" applyProtection="0"/>
    <xf numFmtId="0" fontId="65" fillId="73" borderId="15" applyNumberFormat="0" applyAlignment="0" applyProtection="0"/>
    <xf numFmtId="0" fontId="10" fillId="4" borderId="0" applyNumberFormat="0" applyBorder="0" applyAlignment="0" applyProtection="0"/>
    <xf numFmtId="0" fontId="41" fillId="44" borderId="0" applyNumberFormat="0" applyBorder="0" applyAlignment="0" applyProtection="0"/>
    <xf numFmtId="0" fontId="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67" fillId="0" borderId="21" applyNumberFormat="0" applyFill="0" applyAlignment="0" applyProtection="0"/>
    <xf numFmtId="0" fontId="12" fillId="0" borderId="5" applyNumberFormat="0" applyFill="0" applyAlignment="0" applyProtection="0"/>
    <xf numFmtId="0" fontId="68" fillId="0" borderId="22" applyNumberFormat="0" applyFill="0" applyAlignment="0" applyProtection="0"/>
    <xf numFmtId="0" fontId="13" fillId="0" borderId="6" applyNumberFormat="0" applyFill="0" applyAlignment="0" applyProtection="0"/>
    <xf numFmtId="0" fontId="69" fillId="0" borderId="23" applyNumberFormat="0" applyFill="0" applyAlignment="0" applyProtection="0"/>
    <xf numFmtId="0" fontId="1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70" fillId="47" borderId="0" applyNumberFormat="0" applyBorder="0" applyAlignment="0" applyProtection="0"/>
    <xf numFmtId="0" fontId="8" fillId="0" borderId="0">
      <alignment wrapText="1"/>
    </xf>
    <xf numFmtId="0" fontId="24" fillId="0" borderId="10" applyNumberFormat="0" applyFill="0" applyAlignment="0" applyProtection="0"/>
    <xf numFmtId="0" fontId="45" fillId="0" borderId="24" applyNumberFormat="0" applyFill="0" applyAlignment="0" applyProtection="0"/>
    <xf numFmtId="0" fontId="20" fillId="20" borderId="9" applyNumberFormat="0" applyAlignment="0" applyProtection="0"/>
    <xf numFmtId="0" fontId="71" fillId="73" borderId="9" applyNumberFormat="0" applyAlignment="0" applyProtection="0"/>
    <xf numFmtId="0" fontId="14" fillId="7" borderId="2" applyNumberFormat="0" applyAlignment="0" applyProtection="0"/>
    <xf numFmtId="0" fontId="72" fillId="47" borderId="15" applyNumberFormat="0" applyAlignment="0" applyProtection="0"/>
    <xf numFmtId="0" fontId="4" fillId="3" borderId="0" applyNumberFormat="0" applyBorder="0" applyAlignment="0" applyProtection="0"/>
    <xf numFmtId="0" fontId="73" fillId="46" borderId="0" applyNumberFormat="0" applyBorder="0" applyAlignment="0" applyProtection="0"/>
    <xf numFmtId="0" fontId="6" fillId="21" borderId="3" applyNumberFormat="0" applyAlignment="0" applyProtection="0"/>
    <xf numFmtId="0" fontId="74" fillId="71" borderId="3" applyNumberFormat="0" applyAlignment="0" applyProtection="0"/>
    <xf numFmtId="0" fontId="15" fillId="0" borderId="7" applyNumberFormat="0" applyFill="0" applyAlignment="0" applyProtection="0"/>
    <xf numFmtId="0" fontId="70" fillId="0" borderId="25" applyNumberFormat="0" applyFill="0" applyAlignment="0" applyProtection="0"/>
    <xf numFmtId="0" fontId="35" fillId="0" borderId="0">
      <alignment horizontal="right" wrapText="1"/>
    </xf>
    <xf numFmtId="166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8" fillId="2" borderId="0" applyNumberFormat="0" applyBorder="0" applyAlignment="0" applyProtection="0"/>
    <xf numFmtId="0" fontId="78" fillId="3" borderId="0" applyNumberFormat="0" applyBorder="0" applyAlignment="0" applyProtection="0"/>
    <xf numFmtId="0" fontId="78" fillId="4" borderId="0" applyNumberFormat="0" applyBorder="0" applyAlignment="0" applyProtection="0"/>
    <xf numFmtId="0" fontId="78" fillId="5" borderId="0" applyNumberFormat="0" applyBorder="0" applyAlignment="0" applyProtection="0"/>
    <xf numFmtId="0" fontId="78" fillId="6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5" borderId="0" applyNumberFormat="0" applyBorder="0" applyAlignment="0" applyProtection="0"/>
    <xf numFmtId="0" fontId="78" fillId="8" borderId="0" applyNumberFormat="0" applyBorder="0" applyAlignment="0" applyProtection="0"/>
    <xf numFmtId="0" fontId="78" fillId="11" borderId="0" applyNumberFormat="0" applyBorder="0" applyAlignment="0" applyProtection="0"/>
    <xf numFmtId="0" fontId="79" fillId="12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9" borderId="0" applyNumberFormat="0" applyBorder="0" applyAlignment="0" applyProtection="0"/>
    <xf numFmtId="0" fontId="80" fillId="3" borderId="0" applyNumberFormat="0" applyBorder="0" applyAlignment="0" applyProtection="0"/>
    <xf numFmtId="0" fontId="81" fillId="20" borderId="2" applyNumberFormat="0" applyAlignment="0" applyProtection="0"/>
    <xf numFmtId="0" fontId="82" fillId="21" borderId="3" applyNumberFormat="0" applyAlignment="0" applyProtection="0"/>
    <xf numFmtId="43" fontId="77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4" borderId="0" applyNumberFormat="0" applyBorder="0" applyAlignment="0" applyProtection="0"/>
    <xf numFmtId="0" fontId="85" fillId="0" borderId="4" applyNumberFormat="0" applyFill="0" applyAlignment="0" applyProtection="0"/>
    <xf numFmtId="0" fontId="86" fillId="0" borderId="5" applyNumberFormat="0" applyFill="0" applyAlignment="0" applyProtection="0"/>
    <xf numFmtId="0" fontId="87" fillId="0" borderId="6" applyNumberFormat="0" applyFill="0" applyAlignment="0" applyProtection="0"/>
    <xf numFmtId="0" fontId="87" fillId="0" borderId="0" applyNumberFormat="0" applyFill="0" applyBorder="0" applyAlignment="0" applyProtection="0"/>
    <xf numFmtId="0" fontId="88" fillId="7" borderId="2" applyNumberFormat="0" applyAlignment="0" applyProtection="0"/>
    <xf numFmtId="0" fontId="89" fillId="0" borderId="7" applyNumberFormat="0" applyFill="0" applyAlignment="0" applyProtection="0"/>
    <xf numFmtId="0" fontId="90" fillId="22" borderId="0" applyNumberFormat="0" applyBorder="0" applyAlignment="0" applyProtection="0"/>
    <xf numFmtId="0" fontId="91" fillId="20" borderId="9" applyNumberFormat="0" applyAlignment="0" applyProtection="0"/>
    <xf numFmtId="9" fontId="7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10" applyNumberFormat="0" applyFill="0" applyAlignment="0" applyProtection="0"/>
    <xf numFmtId="0" fontId="9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23" borderId="8" applyNumberFormat="0" applyFont="0" applyAlignment="0" applyProtection="0"/>
    <xf numFmtId="0" fontId="95" fillId="2" borderId="0" applyNumberFormat="0" applyBorder="0" applyAlignment="0" applyProtection="0"/>
    <xf numFmtId="0" fontId="95" fillId="3" borderId="0" applyNumberFormat="0" applyBorder="0" applyAlignment="0" applyProtection="0"/>
    <xf numFmtId="0" fontId="95" fillId="4" borderId="0" applyNumberFormat="0" applyBorder="0" applyAlignment="0" applyProtection="0"/>
    <xf numFmtId="0" fontId="95" fillId="5" borderId="0" applyNumberFormat="0" applyBorder="0" applyAlignment="0" applyProtection="0"/>
    <xf numFmtId="0" fontId="95" fillId="6" borderId="0" applyNumberFormat="0" applyBorder="0" applyAlignment="0" applyProtection="0"/>
    <xf numFmtId="0" fontId="95" fillId="7" borderId="0" applyNumberFormat="0" applyBorder="0" applyAlignment="0" applyProtection="0"/>
    <xf numFmtId="0" fontId="95" fillId="8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5" borderId="0" applyNumberFormat="0" applyBorder="0" applyAlignment="0" applyProtection="0"/>
    <xf numFmtId="0" fontId="95" fillId="8" borderId="0" applyNumberFormat="0" applyBorder="0" applyAlignment="0" applyProtection="0"/>
    <xf numFmtId="0" fontId="95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96" fillId="15" borderId="0" applyNumberFormat="0" applyBorder="0" applyAlignment="0" applyProtection="0"/>
    <xf numFmtId="43" fontId="8" fillId="0" borderId="0" applyFont="0" applyFill="0" applyBorder="0" applyAlignment="0" applyProtection="0"/>
    <xf numFmtId="0" fontId="8" fillId="23" borderId="8" applyNumberFormat="0" applyFont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96" fillId="19" borderId="0" applyNumberFormat="0" applyBorder="0" applyAlignment="0" applyProtection="0"/>
    <xf numFmtId="0" fontId="8" fillId="23" borderId="8" applyNumberFormat="0" applyFont="0" applyAlignment="0" applyProtection="0"/>
    <xf numFmtId="0" fontId="97" fillId="20" borderId="2" applyNumberFormat="0" applyAlignment="0" applyProtection="0"/>
    <xf numFmtId="0" fontId="98" fillId="4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22" borderId="0" applyNumberFormat="0" applyBorder="0" applyAlignment="0" applyProtection="0"/>
    <xf numFmtId="0" fontId="102" fillId="0" borderId="10" applyNumberFormat="0" applyFill="0" applyAlignment="0" applyProtection="0"/>
    <xf numFmtId="0" fontId="103" fillId="20" borderId="9" applyNumberFormat="0" applyAlignment="0" applyProtection="0"/>
    <xf numFmtId="0" fontId="104" fillId="7" borderId="2" applyNumberFormat="0" applyAlignment="0" applyProtection="0"/>
    <xf numFmtId="0" fontId="105" fillId="3" borderId="0" applyNumberFormat="0" applyBorder="0" applyAlignment="0" applyProtection="0"/>
    <xf numFmtId="0" fontId="106" fillId="21" borderId="3" applyNumberFormat="0" applyAlignment="0" applyProtection="0"/>
    <xf numFmtId="0" fontId="107" fillId="0" borderId="7" applyNumberFormat="0" applyFill="0" applyAlignment="0" applyProtection="0"/>
    <xf numFmtId="0" fontId="8" fillId="0" borderId="0"/>
    <xf numFmtId="43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23" borderId="8" applyNumberFormat="0" applyFont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9" borderId="0" applyNumberFormat="0" applyBorder="0" applyAlignment="0" applyProtection="0"/>
    <xf numFmtId="43" fontId="77" fillId="0" borderId="0" applyFont="0" applyFill="0" applyBorder="0" applyAlignment="0" applyProtection="0"/>
    <xf numFmtId="0" fontId="8" fillId="0" borderId="0">
      <alignment wrapText="1"/>
    </xf>
    <xf numFmtId="177" fontId="8" fillId="0" borderId="0">
      <alignment wrapText="1"/>
    </xf>
    <xf numFmtId="0" fontId="108" fillId="0" borderId="0" applyBorder="0"/>
    <xf numFmtId="0" fontId="143" fillId="0" borderId="0">
      <alignment vertical="center"/>
    </xf>
  </cellStyleXfs>
  <cellXfs count="335">
    <xf numFmtId="0" fontId="0" fillId="0" borderId="0" xfId="0"/>
    <xf numFmtId="0" fontId="75" fillId="0" borderId="0" xfId="0" applyFont="1" applyFill="1"/>
    <xf numFmtId="0" fontId="75" fillId="0" borderId="0" xfId="0" applyFont="1" applyFill="1" applyAlignment="1"/>
    <xf numFmtId="172" fontId="75" fillId="0" borderId="1" xfId="79" applyNumberFormat="1" applyFont="1" applyFill="1" applyBorder="1" applyAlignment="1">
      <alignment horizontal="center"/>
    </xf>
    <xf numFmtId="172" fontId="75" fillId="0" borderId="14" xfId="79" applyNumberFormat="1" applyFont="1" applyFill="1" applyBorder="1" applyAlignment="1">
      <alignment horizontal="center"/>
    </xf>
    <xf numFmtId="0" fontId="75" fillId="0" borderId="0" xfId="0" applyFont="1" applyFill="1" applyBorder="1"/>
    <xf numFmtId="169" fontId="75" fillId="0" borderId="1" xfId="0" applyNumberFormat="1" applyFont="1" applyFill="1" applyBorder="1" applyAlignment="1"/>
    <xf numFmtId="169" fontId="75" fillId="0" borderId="13" xfId="0" applyNumberFormat="1" applyFont="1" applyFill="1" applyBorder="1" applyAlignment="1"/>
    <xf numFmtId="0" fontId="75" fillId="0" borderId="0" xfId="0" applyFont="1"/>
    <xf numFmtId="0" fontId="110" fillId="0" borderId="0" xfId="0" applyFont="1"/>
    <xf numFmtId="169" fontId="75" fillId="0" borderId="34" xfId="0" applyNumberFormat="1" applyFont="1" applyFill="1" applyBorder="1" applyAlignment="1"/>
    <xf numFmtId="0" fontId="75" fillId="74" borderId="0" xfId="0" applyFont="1" applyFill="1"/>
    <xf numFmtId="0" fontId="75" fillId="74" borderId="1" xfId="0" applyFont="1" applyFill="1" applyBorder="1" applyAlignment="1">
      <alignment horizontal="center" wrapText="1"/>
    </xf>
    <xf numFmtId="0" fontId="75" fillId="74" borderId="34" xfId="0" applyFont="1" applyFill="1" applyBorder="1" applyAlignment="1">
      <alignment horizontal="center" wrapText="1"/>
    </xf>
    <xf numFmtId="0" fontId="75" fillId="74" borderId="12" xfId="0" applyFont="1" applyFill="1" applyBorder="1"/>
    <xf numFmtId="0" fontId="75" fillId="74" borderId="0" xfId="0" applyFont="1" applyFill="1" applyBorder="1"/>
    <xf numFmtId="0" fontId="75" fillId="74" borderId="33" xfId="0" applyFont="1" applyFill="1" applyBorder="1"/>
    <xf numFmtId="0" fontId="76" fillId="74" borderId="37" xfId="0" applyFont="1" applyFill="1" applyBorder="1" applyAlignment="1">
      <alignment horizontal="center" wrapText="1"/>
    </xf>
    <xf numFmtId="0" fontId="76" fillId="74" borderId="38" xfId="0" applyFont="1" applyFill="1" applyBorder="1" applyAlignment="1">
      <alignment horizontal="center" wrapText="1"/>
    </xf>
    <xf numFmtId="0" fontId="75" fillId="0" borderId="32" xfId="0" applyFont="1" applyFill="1" applyBorder="1"/>
    <xf numFmtId="0" fontId="76" fillId="0" borderId="35" xfId="52" applyFont="1" applyBorder="1"/>
    <xf numFmtId="0" fontId="76" fillId="74" borderId="36" xfId="52" applyFont="1" applyFill="1" applyBorder="1"/>
    <xf numFmtId="0" fontId="76" fillId="74" borderId="37" xfId="52" applyFont="1" applyFill="1" applyBorder="1"/>
    <xf numFmtId="173" fontId="76" fillId="0" borderId="35" xfId="0" applyNumberFormat="1" applyFont="1" applyFill="1" applyBorder="1" applyAlignment="1">
      <alignment horizontal="center"/>
    </xf>
    <xf numFmtId="172" fontId="75" fillId="0" borderId="34" xfId="79" applyNumberFormat="1" applyFont="1" applyFill="1" applyBorder="1" applyAlignment="1">
      <alignment horizontal="center"/>
    </xf>
    <xf numFmtId="172" fontId="75" fillId="0" borderId="30" xfId="79" applyNumberFormat="1" applyFont="1" applyFill="1" applyBorder="1" applyAlignment="1">
      <alignment horizontal="center"/>
    </xf>
    <xf numFmtId="173" fontId="76" fillId="0" borderId="32" xfId="0" applyNumberFormat="1" applyFont="1" applyFill="1" applyBorder="1" applyAlignment="1">
      <alignment horizontal="center"/>
    </xf>
    <xf numFmtId="172" fontId="75" fillId="0" borderId="33" xfId="79" applyNumberFormat="1" applyFont="1" applyFill="1" applyBorder="1" applyAlignment="1">
      <alignment horizontal="center"/>
    </xf>
    <xf numFmtId="0" fontId="76" fillId="74" borderId="36" xfId="0" applyFont="1" applyFill="1" applyBorder="1" applyAlignment="1">
      <alignment horizontal="center" wrapText="1"/>
    </xf>
    <xf numFmtId="0" fontId="76" fillId="0" borderId="0" xfId="0" applyFont="1"/>
    <xf numFmtId="0" fontId="76" fillId="0" borderId="0" xfId="52" applyFont="1"/>
    <xf numFmtId="0" fontId="76" fillId="0" borderId="0" xfId="936" applyFont="1"/>
    <xf numFmtId="0" fontId="75" fillId="0" borderId="0" xfId="0" applyFont="1" applyBorder="1"/>
    <xf numFmtId="14" fontId="75" fillId="0" borderId="0" xfId="0" applyNumberFormat="1" applyFont="1"/>
    <xf numFmtId="0" fontId="75" fillId="0" borderId="0" xfId="0" applyFont="1" applyAlignment="1">
      <alignment horizontal="center"/>
    </xf>
    <xf numFmtId="172" fontId="75" fillId="0" borderId="0" xfId="0" applyNumberFormat="1" applyFont="1"/>
    <xf numFmtId="0" fontId="75" fillId="0" borderId="0" xfId="0" applyFont="1" applyAlignment="1"/>
    <xf numFmtId="0" fontId="114" fillId="0" borderId="0" xfId="0" applyFont="1" applyAlignment="1">
      <alignment horizontal="center" vertical="center" readingOrder="2"/>
    </xf>
    <xf numFmtId="169" fontId="75" fillId="0" borderId="0" xfId="0" applyNumberFormat="1" applyFont="1"/>
    <xf numFmtId="168" fontId="75" fillId="0" borderId="0" xfId="72" applyNumberFormat="1" applyFont="1"/>
    <xf numFmtId="1" fontId="75" fillId="0" borderId="0" xfId="0" applyNumberFormat="1" applyFont="1"/>
    <xf numFmtId="0" fontId="75" fillId="0" borderId="0" xfId="0" applyFont="1" applyAlignment="1">
      <alignment horizontal="right"/>
    </xf>
    <xf numFmtId="0" fontId="111" fillId="0" borderId="0" xfId="0" applyFont="1"/>
    <xf numFmtId="0" fontId="113" fillId="0" borderId="0" xfId="0" applyFont="1" applyAlignment="1">
      <alignment horizontal="center" vertical="center" readingOrder="2"/>
    </xf>
    <xf numFmtId="2" fontId="76" fillId="0" borderId="1" xfId="52" applyNumberFormat="1" applyFont="1" applyBorder="1"/>
    <xf numFmtId="0" fontId="109" fillId="74" borderId="36" xfId="0" applyFont="1" applyFill="1" applyBorder="1" applyAlignment="1">
      <alignment horizontal="center" wrapText="1"/>
    </xf>
    <xf numFmtId="0" fontId="109" fillId="74" borderId="37" xfId="0" applyFont="1" applyFill="1" applyBorder="1" applyAlignment="1">
      <alignment horizontal="center" wrapText="1"/>
    </xf>
    <xf numFmtId="0" fontId="109" fillId="74" borderId="38" xfId="0" applyFont="1" applyFill="1" applyBorder="1" applyAlignment="1">
      <alignment horizontal="center" wrapText="1"/>
    </xf>
    <xf numFmtId="0" fontId="75" fillId="0" borderId="35" xfId="0" applyFont="1" applyBorder="1"/>
    <xf numFmtId="172" fontId="75" fillId="0" borderId="1" xfId="79" applyNumberFormat="1" applyFont="1" applyBorder="1"/>
    <xf numFmtId="17" fontId="76" fillId="74" borderId="28" xfId="0" applyNumberFormat="1" applyFont="1" applyFill="1" applyBorder="1"/>
    <xf numFmtId="14" fontId="76" fillId="0" borderId="0" xfId="936" applyNumberFormat="1" applyFont="1"/>
    <xf numFmtId="174" fontId="76" fillId="0" borderId="0" xfId="936" applyNumberFormat="1" applyFont="1"/>
    <xf numFmtId="179" fontId="76" fillId="0" borderId="0" xfId="936" applyNumberFormat="1" applyFont="1"/>
    <xf numFmtId="3" fontId="76" fillId="0" borderId="0" xfId="936" applyNumberFormat="1" applyFont="1"/>
    <xf numFmtId="0" fontId="115" fillId="0" borderId="0" xfId="0" applyFont="1" applyAlignment="1">
      <alignment horizontal="right" vertical="center"/>
    </xf>
    <xf numFmtId="169" fontId="76" fillId="0" borderId="27" xfId="58" applyNumberFormat="1" applyFont="1" applyBorder="1"/>
    <xf numFmtId="0" fontId="112" fillId="0" borderId="0" xfId="0" applyFont="1"/>
    <xf numFmtId="0" fontId="110" fillId="0" borderId="0" xfId="0" applyFont="1" applyFill="1"/>
    <xf numFmtId="0" fontId="112" fillId="0" borderId="0" xfId="936" applyFont="1"/>
    <xf numFmtId="0" fontId="112" fillId="0" borderId="0" xfId="936" applyFont="1" applyAlignment="1">
      <alignment readingOrder="2"/>
    </xf>
    <xf numFmtId="0" fontId="116" fillId="0" borderId="0" xfId="0" applyFont="1"/>
    <xf numFmtId="2" fontId="76" fillId="0" borderId="0" xfId="48" applyNumberFormat="1" applyFont="1" applyFill="1" applyAlignment="1">
      <alignment horizontal="center"/>
    </xf>
    <xf numFmtId="172" fontId="75" fillId="0" borderId="39" xfId="79" applyNumberFormat="1" applyFont="1" applyFill="1" applyBorder="1" applyAlignment="1">
      <alignment horizontal="center"/>
    </xf>
    <xf numFmtId="0" fontId="75" fillId="0" borderId="43" xfId="0" applyFont="1" applyBorder="1"/>
    <xf numFmtId="0" fontId="109" fillId="74" borderId="45" xfId="0" applyFont="1" applyFill="1" applyBorder="1" applyAlignment="1">
      <alignment horizontal="center" wrapText="1"/>
    </xf>
    <xf numFmtId="1" fontId="76" fillId="0" borderId="0" xfId="829" applyNumberFormat="1" applyFont="1" applyFill="1" applyAlignment="1">
      <alignment horizontal="right"/>
    </xf>
    <xf numFmtId="3" fontId="76" fillId="0" borderId="0" xfId="829" applyNumberFormat="1" applyFont="1" applyFill="1" applyAlignment="1">
      <alignment horizontal="center"/>
    </xf>
    <xf numFmtId="0" fontId="76" fillId="74" borderId="0" xfId="0" applyFont="1" applyFill="1"/>
    <xf numFmtId="14" fontId="75" fillId="0" borderId="0" xfId="0" applyNumberFormat="1" applyFont="1" applyBorder="1"/>
    <xf numFmtId="169" fontId="76" fillId="0" borderId="14" xfId="58" applyNumberFormat="1" applyFont="1" applyBorder="1"/>
    <xf numFmtId="173" fontId="76" fillId="0" borderId="39" xfId="0" applyNumberFormat="1" applyFont="1" applyFill="1" applyBorder="1" applyAlignment="1">
      <alignment horizontal="center"/>
    </xf>
    <xf numFmtId="172" fontId="75" fillId="0" borderId="13" xfId="79" applyNumberFormat="1" applyFont="1" applyFill="1" applyBorder="1" applyAlignment="1">
      <alignment horizontal="center"/>
    </xf>
    <xf numFmtId="173" fontId="76" fillId="0" borderId="46" xfId="0" applyNumberFormat="1" applyFont="1" applyFill="1" applyBorder="1" applyAlignment="1">
      <alignment horizontal="center"/>
    </xf>
    <xf numFmtId="172" fontId="75" fillId="0" borderId="44" xfId="79" applyNumberFormat="1" applyFont="1" applyFill="1" applyBorder="1" applyAlignment="1">
      <alignment horizontal="center"/>
    </xf>
    <xf numFmtId="172" fontId="75" fillId="0" borderId="42" xfId="79" applyNumberFormat="1" applyFont="1" applyFill="1" applyBorder="1" applyAlignment="1">
      <alignment horizontal="center"/>
    </xf>
    <xf numFmtId="0" fontId="110" fillId="0" borderId="0" xfId="0" applyFont="1" applyAlignment="1">
      <alignment horizontal="right" readingOrder="2"/>
    </xf>
    <xf numFmtId="1" fontId="76" fillId="74" borderId="0" xfId="0" applyNumberFormat="1" applyFont="1" applyFill="1" applyAlignment="1">
      <alignment horizontal="center"/>
    </xf>
    <xf numFmtId="1" fontId="76" fillId="0" borderId="0" xfId="0" applyNumberFormat="1" applyFont="1" applyFill="1" applyAlignment="1">
      <alignment horizontal="center"/>
    </xf>
    <xf numFmtId="169" fontId="76" fillId="0" borderId="1" xfId="58" applyNumberFormat="1" applyFont="1" applyBorder="1"/>
    <xf numFmtId="169" fontId="76" fillId="0" borderId="44" xfId="58" applyNumberFormat="1" applyFont="1" applyBorder="1"/>
    <xf numFmtId="1" fontId="76" fillId="74" borderId="0" xfId="0" applyNumberFormat="1" applyFont="1" applyFill="1"/>
    <xf numFmtId="172" fontId="76" fillId="0" borderId="0" xfId="0" applyNumberFormat="1" applyFont="1" applyFill="1"/>
    <xf numFmtId="1" fontId="76" fillId="0" borderId="0" xfId="0" applyNumberFormat="1" applyFont="1" applyFill="1"/>
    <xf numFmtId="0" fontId="75" fillId="0" borderId="47" xfId="0" applyFont="1" applyBorder="1"/>
    <xf numFmtId="3" fontId="75" fillId="0" borderId="0" xfId="0" applyNumberFormat="1" applyFont="1" applyAlignment="1">
      <alignment horizontal="center"/>
    </xf>
    <xf numFmtId="173" fontId="76" fillId="0" borderId="48" xfId="0" applyNumberFormat="1" applyFont="1" applyFill="1" applyBorder="1" applyAlignment="1">
      <alignment horizontal="center"/>
    </xf>
    <xf numFmtId="0" fontId="75" fillId="0" borderId="49" xfId="0" applyFont="1" applyBorder="1"/>
    <xf numFmtId="0" fontId="76" fillId="74" borderId="45" xfId="0" applyFont="1" applyFill="1" applyBorder="1" applyAlignment="1">
      <alignment horizontal="center" wrapText="1"/>
    </xf>
    <xf numFmtId="0" fontId="0" fillId="0" borderId="0" xfId="0" applyNumberFormat="1"/>
    <xf numFmtId="0" fontId="76" fillId="74" borderId="0" xfId="0" applyFont="1" applyFill="1" applyAlignment="1">
      <alignment horizontal="right"/>
    </xf>
    <xf numFmtId="3" fontId="75" fillId="0" borderId="0" xfId="0" applyNumberFormat="1" applyFont="1"/>
    <xf numFmtId="172" fontId="75" fillId="0" borderId="27" xfId="79" applyNumberFormat="1" applyFont="1" applyFill="1" applyBorder="1" applyAlignment="1">
      <alignment horizontal="center"/>
    </xf>
    <xf numFmtId="172" fontId="75" fillId="0" borderId="48" xfId="79" applyNumberFormat="1" applyFont="1" applyFill="1" applyBorder="1" applyAlignment="1">
      <alignment horizontal="center"/>
    </xf>
    <xf numFmtId="0" fontId="75" fillId="0" borderId="53" xfId="0" applyFont="1" applyBorder="1"/>
    <xf numFmtId="0" fontId="76" fillId="0" borderId="34" xfId="52" applyFont="1" applyFill="1" applyBorder="1"/>
    <xf numFmtId="2" fontId="76" fillId="0" borderId="27" xfId="52" applyNumberFormat="1" applyFont="1" applyFill="1" applyBorder="1"/>
    <xf numFmtId="2" fontId="76" fillId="0" borderId="44" xfId="52" applyNumberFormat="1" applyFont="1" applyFill="1" applyBorder="1"/>
    <xf numFmtId="0" fontId="76" fillId="74" borderId="52" xfId="52" applyFont="1" applyFill="1" applyBorder="1"/>
    <xf numFmtId="0" fontId="75" fillId="74" borderId="26" xfId="0" applyFont="1" applyFill="1" applyBorder="1" applyAlignment="1">
      <alignment horizontal="center" wrapText="1"/>
    </xf>
    <xf numFmtId="0" fontId="75" fillId="76" borderId="0" xfId="0" applyFont="1" applyFill="1"/>
    <xf numFmtId="1" fontId="76" fillId="0" borderId="0" xfId="48" applyNumberFormat="1" applyFont="1" applyFill="1" applyAlignment="1">
      <alignment horizontal="center"/>
    </xf>
    <xf numFmtId="0" fontId="36" fillId="0" borderId="0" xfId="0" applyFont="1" applyAlignment="1">
      <alignment readingOrder="2"/>
    </xf>
    <xf numFmtId="169" fontId="75" fillId="0" borderId="0" xfId="0" applyNumberFormat="1" applyFont="1" applyBorder="1"/>
    <xf numFmtId="17" fontId="75" fillId="0" borderId="53" xfId="0" applyNumberFormat="1" applyFont="1" applyBorder="1"/>
    <xf numFmtId="169" fontId="75" fillId="75" borderId="49" xfId="72" applyNumberFormat="1" applyFont="1" applyFill="1" applyBorder="1"/>
    <xf numFmtId="1" fontId="75" fillId="75" borderId="49" xfId="72" applyNumberFormat="1" applyFont="1" applyFill="1" applyBorder="1"/>
    <xf numFmtId="1" fontId="75" fillId="75" borderId="44" xfId="72" applyNumberFormat="1" applyFont="1" applyFill="1" applyBorder="1"/>
    <xf numFmtId="169" fontId="75" fillId="0" borderId="49" xfId="72" applyNumberFormat="1" applyFont="1" applyBorder="1"/>
    <xf numFmtId="1" fontId="75" fillId="0" borderId="49" xfId="72" applyNumberFormat="1" applyFont="1" applyBorder="1"/>
    <xf numFmtId="1" fontId="75" fillId="0" borderId="44" xfId="72" applyNumberFormat="1" applyFont="1" applyBorder="1"/>
    <xf numFmtId="0" fontId="117" fillId="77" borderId="0" xfId="0" applyFont="1" applyFill="1" applyBorder="1"/>
    <xf numFmtId="0" fontId="75" fillId="75" borderId="51" xfId="0" applyFont="1" applyFill="1" applyBorder="1"/>
    <xf numFmtId="0" fontId="75" fillId="0" borderId="51" xfId="0" applyFont="1" applyBorder="1"/>
    <xf numFmtId="1" fontId="75" fillId="75" borderId="54" xfId="72" applyNumberFormat="1" applyFont="1" applyFill="1" applyBorder="1"/>
    <xf numFmtId="0" fontId="109" fillId="74" borderId="0" xfId="0" applyFont="1" applyFill="1" applyBorder="1" applyAlignment="1">
      <alignment horizontal="center" wrapText="1"/>
    </xf>
    <xf numFmtId="0" fontId="109" fillId="74" borderId="31" xfId="0" applyFont="1" applyFill="1" applyBorder="1" applyAlignment="1">
      <alignment horizontal="center" wrapText="1"/>
    </xf>
    <xf numFmtId="1" fontId="109" fillId="74" borderId="31" xfId="0" applyNumberFormat="1" applyFont="1" applyFill="1" applyBorder="1" applyAlignment="1">
      <alignment horizontal="center" wrapText="1"/>
    </xf>
    <xf numFmtId="1" fontId="109" fillId="74" borderId="26" xfId="0" applyNumberFormat="1" applyFont="1" applyFill="1" applyBorder="1" applyAlignment="1">
      <alignment horizontal="center" wrapText="1"/>
    </xf>
    <xf numFmtId="49" fontId="109" fillId="74" borderId="38" xfId="0" applyNumberFormat="1" applyFont="1" applyFill="1" applyBorder="1" applyAlignment="1">
      <alignment horizontal="center" wrapText="1"/>
    </xf>
    <xf numFmtId="172" fontId="75" fillId="0" borderId="14" xfId="79" applyNumberFormat="1" applyFont="1" applyFill="1" applyBorder="1"/>
    <xf numFmtId="172" fontId="75" fillId="0" borderId="55" xfId="79" applyNumberFormat="1" applyFont="1" applyFill="1" applyBorder="1"/>
    <xf numFmtId="0" fontId="75" fillId="0" borderId="56" xfId="0" applyFont="1" applyBorder="1"/>
    <xf numFmtId="172" fontId="75" fillId="0" borderId="55" xfId="79" applyNumberFormat="1" applyFont="1" applyFill="1" applyBorder="1" applyAlignment="1">
      <alignment horizontal="center" wrapText="1"/>
    </xf>
    <xf numFmtId="0" fontId="76" fillId="0" borderId="56" xfId="52" applyFont="1" applyFill="1" applyBorder="1"/>
    <xf numFmtId="172" fontId="75" fillId="0" borderId="49" xfId="79" applyNumberFormat="1" applyFont="1" applyFill="1" applyBorder="1" applyAlignment="1">
      <alignment horizontal="right" wrapText="1"/>
    </xf>
    <xf numFmtId="172" fontId="76" fillId="0" borderId="0" xfId="0" applyNumberFormat="1" applyFont="1" applyFill="1" applyAlignment="1">
      <alignment horizontal="right"/>
    </xf>
    <xf numFmtId="1" fontId="76" fillId="0" borderId="0" xfId="0" applyNumberFormat="1" applyFont="1" applyFill="1" applyAlignment="1">
      <alignment horizontal="right"/>
    </xf>
    <xf numFmtId="0" fontId="76" fillId="0" borderId="0" xfId="0" applyFont="1" applyFill="1" applyAlignment="1">
      <alignment horizontal="right"/>
    </xf>
    <xf numFmtId="1" fontId="75" fillId="0" borderId="0" xfId="0" applyNumberFormat="1" applyFont="1" applyAlignment="1">
      <alignment horizontal="right"/>
    </xf>
    <xf numFmtId="3" fontId="76" fillId="0" borderId="0" xfId="0" applyNumberFormat="1" applyFont="1" applyFill="1"/>
    <xf numFmtId="3" fontId="76" fillId="0" borderId="0" xfId="0" applyNumberFormat="1" applyFont="1" applyFill="1" applyAlignment="1">
      <alignment horizontal="right"/>
    </xf>
    <xf numFmtId="0" fontId="0" fillId="0" borderId="0" xfId="0" quotePrefix="1"/>
    <xf numFmtId="19" fontId="0" fillId="0" borderId="0" xfId="0" applyNumberFormat="1"/>
    <xf numFmtId="22" fontId="0" fillId="0" borderId="0" xfId="0" applyNumberFormat="1"/>
    <xf numFmtId="172" fontId="75" fillId="0" borderId="55" xfId="79" applyNumberFormat="1" applyFont="1" applyFill="1" applyBorder="1" applyAlignment="1">
      <alignment horizontal="right" wrapText="1"/>
    </xf>
    <xf numFmtId="0" fontId="113" fillId="0" borderId="0" xfId="0" applyFont="1" applyFill="1" applyAlignment="1"/>
    <xf numFmtId="0" fontId="76" fillId="0" borderId="36" xfId="0" applyFont="1" applyFill="1" applyBorder="1" applyAlignment="1">
      <alignment horizontal="center" wrapText="1"/>
    </xf>
    <xf numFmtId="0" fontId="76" fillId="0" borderId="37" xfId="0" applyFont="1" applyFill="1" applyBorder="1" applyAlignment="1">
      <alignment horizontal="center" wrapText="1"/>
    </xf>
    <xf numFmtId="0" fontId="76" fillId="0" borderId="38" xfId="0" applyFont="1" applyFill="1" applyBorder="1" applyAlignment="1">
      <alignment horizontal="center" wrapText="1"/>
    </xf>
    <xf numFmtId="0" fontId="75" fillId="0" borderId="0" xfId="0" applyFont="1" applyFill="1" applyAlignment="1">
      <alignment horizontal="center"/>
    </xf>
    <xf numFmtId="9" fontId="75" fillId="0" borderId="0" xfId="0" applyNumberFormat="1" applyFont="1"/>
    <xf numFmtId="180" fontId="75" fillId="0" borderId="0" xfId="0" applyNumberFormat="1" applyFont="1" applyBorder="1"/>
    <xf numFmtId="0" fontId="117" fillId="77" borderId="0" xfId="0" applyFont="1" applyFill="1"/>
    <xf numFmtId="172" fontId="75" fillId="0" borderId="13" xfId="79" applyNumberFormat="1" applyFont="1" applyBorder="1"/>
    <xf numFmtId="172" fontId="75" fillId="0" borderId="56" xfId="79" applyNumberFormat="1" applyFont="1" applyFill="1" applyBorder="1"/>
    <xf numFmtId="0" fontId="0" fillId="0" borderId="0" xfId="0" applyFill="1"/>
    <xf numFmtId="1" fontId="75" fillId="0" borderId="14" xfId="72" applyNumberFormat="1" applyFont="1" applyBorder="1"/>
    <xf numFmtId="2" fontId="119" fillId="74" borderId="49" xfId="105" applyNumberFormat="1" applyFont="1" applyFill="1" applyBorder="1" applyAlignment="1">
      <alignment horizontal="center"/>
    </xf>
    <xf numFmtId="2" fontId="119" fillId="74" borderId="26" xfId="105" applyNumberFormat="1" applyFont="1" applyFill="1" applyBorder="1" applyAlignment="1">
      <alignment horizontal="center"/>
    </xf>
    <xf numFmtId="2" fontId="120" fillId="74" borderId="29" xfId="105" applyNumberFormat="1" applyFont="1" applyFill="1" applyBorder="1" applyAlignment="1">
      <alignment horizontal="center"/>
    </xf>
    <xf numFmtId="2" fontId="120" fillId="74" borderId="37" xfId="105" applyNumberFormat="1" applyFont="1" applyFill="1" applyBorder="1" applyAlignment="1">
      <alignment horizontal="center"/>
    </xf>
    <xf numFmtId="14" fontId="36" fillId="0" borderId="50" xfId="0" applyNumberFormat="1" applyFont="1" applyBorder="1"/>
    <xf numFmtId="2" fontId="120" fillId="0" borderId="49" xfId="103" applyNumberFormat="1" applyFont="1" applyBorder="1" applyAlignment="1">
      <alignment horizontal="center"/>
    </xf>
    <xf numFmtId="181" fontId="120" fillId="0" borderId="55" xfId="103" applyNumberFormat="1" applyFont="1" applyFill="1" applyBorder="1" applyAlignment="1">
      <alignment horizontal="center"/>
    </xf>
    <xf numFmtId="1" fontId="120" fillId="0" borderId="0" xfId="103" applyNumberFormat="1" applyFont="1" applyFill="1" applyBorder="1" applyAlignment="1">
      <alignment horizontal="center"/>
    </xf>
    <xf numFmtId="2" fontId="120" fillId="0" borderId="0" xfId="103" applyNumberFormat="1" applyFont="1" applyFill="1" applyBorder="1" applyAlignment="1">
      <alignment horizontal="center"/>
    </xf>
    <xf numFmtId="181" fontId="120" fillId="0" borderId="12" xfId="103" applyNumberFormat="1" applyFont="1" applyFill="1" applyBorder="1" applyAlignment="1">
      <alignment horizontal="center"/>
    </xf>
    <xf numFmtId="2" fontId="120" fillId="0" borderId="12" xfId="103" applyNumberFormat="1" applyFont="1" applyFill="1" applyBorder="1" applyAlignment="1">
      <alignment horizontal="center"/>
    </xf>
    <xf numFmtId="1" fontId="120" fillId="0" borderId="0" xfId="0" applyNumberFormat="1" applyFont="1" applyFill="1" applyBorder="1" applyAlignment="1" applyProtection="1">
      <alignment horizontal="center"/>
    </xf>
    <xf numFmtId="10" fontId="120" fillId="0" borderId="0" xfId="0" applyNumberFormat="1" applyFont="1" applyFill="1" applyBorder="1" applyAlignment="1" applyProtection="1">
      <alignment horizontal="center"/>
    </xf>
    <xf numFmtId="178" fontId="120" fillId="0" borderId="0" xfId="103" applyNumberFormat="1" applyFont="1" applyFill="1" applyBorder="1" applyAlignment="1">
      <alignment horizontal="center"/>
    </xf>
    <xf numFmtId="10" fontId="36" fillId="0" borderId="0" xfId="0" applyNumberFormat="1" applyFont="1" applyAlignment="1">
      <alignment horizontal="center"/>
    </xf>
    <xf numFmtId="10" fontId="120" fillId="0" borderId="0" xfId="103" applyNumberFormat="1" applyFont="1" applyFill="1" applyBorder="1" applyAlignment="1">
      <alignment horizontal="center"/>
    </xf>
    <xf numFmtId="0" fontId="36" fillId="0" borderId="0" xfId="0" applyFont="1"/>
    <xf numFmtId="14" fontId="36" fillId="0" borderId="0" xfId="0" applyNumberFormat="1" applyFont="1"/>
    <xf numFmtId="0" fontId="36" fillId="0" borderId="0" xfId="0" applyFont="1" applyAlignment="1">
      <alignment horizontal="center"/>
    </xf>
    <xf numFmtId="0" fontId="121" fillId="0" borderId="0" xfId="0" applyFont="1"/>
    <xf numFmtId="0" fontId="121" fillId="0" borderId="0" xfId="0" applyFont="1" applyAlignment="1">
      <alignment horizontal="right" readingOrder="2"/>
    </xf>
    <xf numFmtId="0" fontId="123" fillId="0" borderId="0" xfId="0" applyFont="1"/>
    <xf numFmtId="0" fontId="36" fillId="0" borderId="40" xfId="0" applyFont="1" applyFill="1" applyBorder="1" applyAlignment="1">
      <alignment horizontal="right" readingOrder="2"/>
    </xf>
    <xf numFmtId="2" fontId="36" fillId="0" borderId="30" xfId="0" applyNumberFormat="1" applyFont="1" applyFill="1" applyBorder="1" applyAlignment="1">
      <alignment horizontal="center" vertical="center"/>
    </xf>
    <xf numFmtId="2" fontId="36" fillId="0" borderId="41" xfId="0" applyNumberFormat="1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right" readingOrder="2"/>
    </xf>
    <xf numFmtId="2" fontId="36" fillId="0" borderId="49" xfId="0" applyNumberFormat="1" applyFont="1" applyFill="1" applyBorder="1" applyAlignment="1">
      <alignment horizontal="center" vertical="center"/>
    </xf>
    <xf numFmtId="2" fontId="36" fillId="0" borderId="55" xfId="0" applyNumberFormat="1" applyFont="1" applyFill="1" applyBorder="1" applyAlignment="1">
      <alignment horizontal="center" vertical="center"/>
    </xf>
    <xf numFmtId="0" fontId="36" fillId="74" borderId="0" xfId="0" applyFont="1" applyFill="1" applyBorder="1" applyAlignment="1">
      <alignment horizontal="center" wrapText="1"/>
    </xf>
    <xf numFmtId="0" fontId="36" fillId="74" borderId="31" xfId="0" applyFont="1" applyFill="1" applyBorder="1" applyAlignment="1">
      <alignment horizontal="center" wrapText="1"/>
    </xf>
    <xf numFmtId="0" fontId="36" fillId="74" borderId="0" xfId="0" applyFont="1" applyFill="1"/>
    <xf numFmtId="0" fontId="120" fillId="74" borderId="0" xfId="936" applyFont="1" applyFill="1"/>
    <xf numFmtId="0" fontId="120" fillId="0" borderId="0" xfId="936" applyFont="1"/>
    <xf numFmtId="14" fontId="120" fillId="0" borderId="0" xfId="936" applyNumberFormat="1" applyFont="1"/>
    <xf numFmtId="174" fontId="120" fillId="0" borderId="0" xfId="936" applyNumberFormat="1" applyFont="1"/>
    <xf numFmtId="1" fontId="120" fillId="0" borderId="0" xfId="936" applyNumberFormat="1" applyFont="1"/>
    <xf numFmtId="1" fontId="123" fillId="0" borderId="0" xfId="0" applyNumberFormat="1" applyFont="1"/>
    <xf numFmtId="0" fontId="36" fillId="0" borderId="57" xfId="0" applyFont="1" applyBorder="1" applyAlignment="1">
      <alignment readingOrder="2"/>
    </xf>
    <xf numFmtId="0" fontId="36" fillId="74" borderId="36" xfId="0" applyFont="1" applyFill="1" applyBorder="1" applyAlignment="1">
      <alignment horizontal="right" vertical="center" wrapText="1" readingOrder="2"/>
    </xf>
    <xf numFmtId="0" fontId="123" fillId="74" borderId="37" xfId="0" applyFont="1" applyFill="1" applyBorder="1" applyAlignment="1">
      <alignment horizontal="center" vertical="center" wrapText="1" readingOrder="2"/>
    </xf>
    <xf numFmtId="0" fontId="123" fillId="74" borderId="38" xfId="0" applyFont="1" applyFill="1" applyBorder="1" applyAlignment="1">
      <alignment horizontal="center" vertical="center" wrapText="1" readingOrder="2"/>
    </xf>
    <xf numFmtId="0" fontId="122" fillId="0" borderId="57" xfId="0" applyFont="1" applyBorder="1" applyAlignment="1">
      <alignment horizontal="right" vertical="center" wrapText="1" readingOrder="2"/>
    </xf>
    <xf numFmtId="0" fontId="121" fillId="0" borderId="1" xfId="0" applyFont="1" applyBorder="1" applyAlignment="1">
      <alignment horizontal="center" vertical="center" wrapText="1" readingOrder="2"/>
    </xf>
    <xf numFmtId="0" fontId="121" fillId="0" borderId="13" xfId="0" applyFont="1" applyBorder="1" applyAlignment="1">
      <alignment horizontal="center" vertical="center" wrapText="1" readingOrder="2"/>
    </xf>
    <xf numFmtId="0" fontId="124" fillId="0" borderId="57" xfId="0" applyFont="1" applyBorder="1" applyAlignment="1">
      <alignment horizontal="right" vertical="center" wrapText="1" readingOrder="2"/>
    </xf>
    <xf numFmtId="10" fontId="121" fillId="0" borderId="1" xfId="0" applyNumberFormat="1" applyFont="1" applyBorder="1" applyAlignment="1">
      <alignment horizontal="center" vertical="center" wrapText="1" readingOrder="2"/>
    </xf>
    <xf numFmtId="10" fontId="121" fillId="0" borderId="13" xfId="0" applyNumberFormat="1" applyFont="1" applyBorder="1" applyAlignment="1">
      <alignment horizontal="center" vertical="center" wrapText="1" readingOrder="2"/>
    </xf>
    <xf numFmtId="2" fontId="121" fillId="0" borderId="1" xfId="0" applyNumberFormat="1" applyFont="1" applyBorder="1" applyAlignment="1">
      <alignment horizontal="center" vertical="center" wrapText="1" readingOrder="2"/>
    </xf>
    <xf numFmtId="0" fontId="125" fillId="0" borderId="1" xfId="0" applyFont="1" applyBorder="1" applyAlignment="1">
      <alignment horizontal="center" vertical="center" wrapText="1" readingOrder="1"/>
    </xf>
    <xf numFmtId="0" fontId="125" fillId="0" borderId="13" xfId="0" applyFont="1" applyBorder="1" applyAlignment="1">
      <alignment horizontal="center" vertical="center" wrapText="1" readingOrder="1"/>
    </xf>
    <xf numFmtId="0" fontId="125" fillId="0" borderId="1" xfId="0" applyFont="1" applyBorder="1" applyAlignment="1">
      <alignment horizontal="center" vertical="center" wrapText="1" readingOrder="2"/>
    </xf>
    <xf numFmtId="0" fontId="125" fillId="0" borderId="13" xfId="0" applyFont="1" applyBorder="1" applyAlignment="1">
      <alignment horizontal="center" vertical="center" wrapText="1" readingOrder="2"/>
    </xf>
    <xf numFmtId="0" fontId="36" fillId="0" borderId="1" xfId="0" applyFont="1" applyBorder="1" applyAlignment="1">
      <alignment horizontal="center" vertical="center" wrapText="1" readingOrder="2"/>
    </xf>
    <xf numFmtId="0" fontId="124" fillId="0" borderId="56" xfId="0" applyFont="1" applyBorder="1" applyAlignment="1">
      <alignment horizontal="right" vertical="center" wrapText="1" readingOrder="2"/>
    </xf>
    <xf numFmtId="0" fontId="125" fillId="0" borderId="14" xfId="0" applyFont="1" applyBorder="1" applyAlignment="1">
      <alignment horizontal="center" vertical="center" wrapText="1" readingOrder="1"/>
    </xf>
    <xf numFmtId="0" fontId="121" fillId="0" borderId="14" xfId="0" applyFont="1" applyBorder="1" applyAlignment="1">
      <alignment horizontal="center" vertical="center" wrapText="1" readingOrder="2"/>
    </xf>
    <xf numFmtId="0" fontId="121" fillId="0" borderId="55" xfId="0" applyFont="1" applyBorder="1" applyAlignment="1">
      <alignment horizontal="center" vertical="center" wrapText="1" readingOrder="2"/>
    </xf>
    <xf numFmtId="0" fontId="36" fillId="0" borderId="0" xfId="0" applyFont="1" applyBorder="1" applyAlignment="1">
      <alignment readingOrder="2"/>
    </xf>
    <xf numFmtId="0" fontId="36" fillId="0" borderId="0" xfId="0" applyFont="1" applyBorder="1"/>
    <xf numFmtId="0" fontId="121" fillId="0" borderId="0" xfId="0" applyFont="1" applyBorder="1" applyAlignment="1">
      <alignment readingOrder="2"/>
    </xf>
    <xf numFmtId="0" fontId="127" fillId="0" borderId="0" xfId="0" applyFont="1" applyBorder="1"/>
    <xf numFmtId="0" fontId="129" fillId="78" borderId="59" xfId="0" applyNumberFormat="1" applyFont="1" applyFill="1" applyBorder="1"/>
    <xf numFmtId="0" fontId="129" fillId="78" borderId="60" xfId="0" applyNumberFormat="1" applyFont="1" applyFill="1" applyBorder="1"/>
    <xf numFmtId="0" fontId="0" fillId="79" borderId="59" xfId="0" applyNumberFormat="1" applyFont="1" applyFill="1" applyBorder="1"/>
    <xf numFmtId="0" fontId="0" fillId="79" borderId="60" xfId="0" applyNumberFormat="1" applyFont="1" applyFill="1" applyBorder="1"/>
    <xf numFmtId="0" fontId="0" fillId="0" borderId="59" xfId="0" applyNumberFormat="1" applyFont="1" applyBorder="1"/>
    <xf numFmtId="0" fontId="0" fillId="0" borderId="60" xfId="0" applyNumberFormat="1" applyFont="1" applyBorder="1"/>
    <xf numFmtId="14" fontId="0" fillId="79" borderId="58" xfId="0" applyNumberFormat="1" applyFont="1" applyFill="1" applyBorder="1"/>
    <xf numFmtId="2" fontId="0" fillId="79" borderId="59" xfId="0" applyNumberFormat="1" applyFont="1" applyFill="1" applyBorder="1"/>
    <xf numFmtId="14" fontId="0" fillId="0" borderId="58" xfId="0" applyNumberFormat="1" applyFont="1" applyBorder="1"/>
    <xf numFmtId="2" fontId="0" fillId="0" borderId="59" xfId="0" applyNumberFormat="1" applyFont="1" applyBorder="1"/>
    <xf numFmtId="14" fontId="130" fillId="0" borderId="50" xfId="0" applyNumberFormat="1" applyFont="1" applyBorder="1"/>
    <xf numFmtId="2" fontId="131" fillId="0" borderId="55" xfId="103" applyNumberFormat="1" applyFont="1" applyFill="1" applyBorder="1" applyAlignment="1">
      <alignment horizontal="center"/>
    </xf>
    <xf numFmtId="2" fontId="120" fillId="0" borderId="55" xfId="103" applyNumberFormat="1" applyFont="1" applyBorder="1" applyAlignment="1">
      <alignment horizontal="center"/>
    </xf>
    <xf numFmtId="0" fontId="133" fillId="80" borderId="61" xfId="0" applyFont="1" applyFill="1" applyBorder="1" applyAlignment="1">
      <alignment horizontal="right" vertical="center" readingOrder="2"/>
    </xf>
    <xf numFmtId="0" fontId="134" fillId="65" borderId="62" xfId="0" applyFont="1" applyFill="1" applyBorder="1" applyAlignment="1">
      <alignment vertical="center" readingOrder="2"/>
    </xf>
    <xf numFmtId="0" fontId="134" fillId="65" borderId="63" xfId="0" applyFont="1" applyFill="1" applyBorder="1" applyAlignment="1">
      <alignment horizontal="center" vertical="center" readingOrder="2"/>
    </xf>
    <xf numFmtId="0" fontId="134" fillId="65" borderId="64" xfId="0" applyFont="1" applyFill="1" applyBorder="1" applyAlignment="1">
      <alignment horizontal="center" vertical="center" wrapText="1" readingOrder="2"/>
    </xf>
    <xf numFmtId="0" fontId="132" fillId="65" borderId="1" xfId="0" applyFont="1" applyFill="1" applyBorder="1" applyAlignment="1">
      <alignment horizontal="center" vertical="center" readingOrder="1"/>
    </xf>
    <xf numFmtId="0" fontId="132" fillId="65" borderId="66" xfId="0" applyFont="1" applyFill="1" applyBorder="1" applyAlignment="1">
      <alignment horizontal="center" vertical="center" readingOrder="1"/>
    </xf>
    <xf numFmtId="10" fontId="133" fillId="65" borderId="67" xfId="0" applyNumberFormat="1" applyFont="1" applyFill="1" applyBorder="1" applyAlignment="1">
      <alignment horizontal="center" vertical="center" readingOrder="1"/>
    </xf>
    <xf numFmtId="10" fontId="133" fillId="65" borderId="69" xfId="0" applyNumberFormat="1" applyFont="1" applyFill="1" applyBorder="1" applyAlignment="1">
      <alignment horizontal="center" vertical="center" readingOrder="1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10" fontId="133" fillId="65" borderId="72" xfId="0" applyNumberFormat="1" applyFont="1" applyFill="1" applyBorder="1" applyAlignment="1">
      <alignment horizontal="center" vertical="center" readingOrder="1"/>
    </xf>
    <xf numFmtId="0" fontId="132" fillId="65" borderId="70" xfId="0" applyFont="1" applyFill="1" applyBorder="1" applyAlignment="1">
      <alignment horizontal="right" vertical="center" readingOrder="2"/>
    </xf>
    <xf numFmtId="0" fontId="132" fillId="65" borderId="71" xfId="0" applyFont="1" applyFill="1" applyBorder="1" applyAlignment="1">
      <alignment horizontal="center" vertical="center" readingOrder="1"/>
    </xf>
    <xf numFmtId="0" fontId="133" fillId="80" borderId="65" xfId="0" applyFont="1" applyFill="1" applyBorder="1" applyAlignment="1">
      <alignment horizontal="right" vertical="center" readingOrder="2"/>
    </xf>
    <xf numFmtId="0" fontId="133" fillId="80" borderId="68" xfId="0" applyFont="1" applyFill="1" applyBorder="1" applyAlignment="1">
      <alignment horizontal="right" vertical="center" readingOrder="2"/>
    </xf>
    <xf numFmtId="10" fontId="133" fillId="65" borderId="72" xfId="72" applyNumberFormat="1" applyFont="1" applyFill="1" applyBorder="1" applyAlignment="1">
      <alignment horizontal="center" vertical="center" readingOrder="1"/>
    </xf>
    <xf numFmtId="0" fontId="136" fillId="0" borderId="78" xfId="0" applyFont="1" applyBorder="1" applyAlignment="1">
      <alignment vertical="center" wrapText="1"/>
    </xf>
    <xf numFmtId="0" fontId="36" fillId="0" borderId="78" xfId="0" applyFont="1" applyBorder="1"/>
    <xf numFmtId="0" fontId="136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14" fontId="0" fillId="0" borderId="79" xfId="0" applyNumberFormat="1" applyBorder="1"/>
    <xf numFmtId="0" fontId="0" fillId="0" borderId="79" xfId="0" applyNumberFormat="1" applyBorder="1"/>
    <xf numFmtId="0" fontId="0" fillId="0" borderId="80" xfId="0" applyNumberFormat="1" applyBorder="1"/>
    <xf numFmtId="0" fontId="0" fillId="0" borderId="81" xfId="0" applyNumberFormat="1" applyBorder="1"/>
    <xf numFmtId="14" fontId="0" fillId="0" borderId="82" xfId="0" applyNumberFormat="1" applyBorder="1"/>
    <xf numFmtId="0" fontId="0" fillId="0" borderId="82" xfId="0" applyNumberFormat="1" applyBorder="1"/>
    <xf numFmtId="0" fontId="0" fillId="0" borderId="83" xfId="0" applyNumberFormat="1" applyBorder="1"/>
    <xf numFmtId="17" fontId="75" fillId="0" borderId="53" xfId="0" applyNumberFormat="1" applyFont="1" applyFill="1" applyBorder="1"/>
    <xf numFmtId="0" fontId="75" fillId="0" borderId="53" xfId="0" applyFont="1" applyFill="1" applyBorder="1"/>
    <xf numFmtId="180" fontId="75" fillId="0" borderId="0" xfId="0" applyNumberFormat="1" applyFont="1" applyFill="1" applyBorder="1"/>
    <xf numFmtId="0" fontId="0" fillId="80" borderId="0" xfId="0" applyFill="1"/>
    <xf numFmtId="0" fontId="75" fillId="80" borderId="0" xfId="0" applyFont="1" applyFill="1"/>
    <xf numFmtId="0" fontId="0" fillId="81" borderId="0" xfId="0" applyFill="1"/>
    <xf numFmtId="0" fontId="75" fillId="0" borderId="57" xfId="0" applyFont="1" applyBorder="1"/>
    <xf numFmtId="3" fontId="137" fillId="0" borderId="0" xfId="829" applyNumberFormat="1" applyFont="1" applyAlignment="1" applyProtection="1">
      <alignment horizontal="center"/>
    </xf>
    <xf numFmtId="3" fontId="138" fillId="0" borderId="0" xfId="42" applyNumberFormat="1" applyFont="1" applyAlignment="1" applyProtection="1">
      <alignment horizontal="center"/>
    </xf>
    <xf numFmtId="3" fontId="138" fillId="0" borderId="0" xfId="42" applyNumberFormat="1" applyFont="1" applyAlignment="1" applyProtection="1"/>
    <xf numFmtId="3" fontId="75" fillId="0" borderId="0" xfId="42" applyNumberFormat="1" applyFont="1" applyAlignment="1">
      <alignment horizontal="center"/>
    </xf>
    <xf numFmtId="173" fontId="76" fillId="0" borderId="57" xfId="0" applyNumberFormat="1" applyFont="1" applyFill="1" applyBorder="1" applyAlignment="1">
      <alignment horizontal="center"/>
    </xf>
    <xf numFmtId="182" fontId="75" fillId="0" borderId="53" xfId="0" applyNumberFormat="1" applyFont="1" applyFill="1" applyBorder="1"/>
    <xf numFmtId="182" fontId="75" fillId="80" borderId="53" xfId="0" applyNumberFormat="1" applyFont="1" applyFill="1" applyBorder="1"/>
    <xf numFmtId="180" fontId="75" fillId="80" borderId="0" xfId="0" applyNumberFormat="1" applyFont="1" applyFill="1" applyBorder="1"/>
    <xf numFmtId="2" fontId="75" fillId="0" borderId="0" xfId="0" applyNumberFormat="1" applyFont="1" applyFill="1" applyBorder="1"/>
    <xf numFmtId="2" fontId="75" fillId="0" borderId="0" xfId="0" applyNumberFormat="1" applyFont="1" applyBorder="1"/>
    <xf numFmtId="2" fontId="75" fillId="0" borderId="53" xfId="0" applyNumberFormat="1" applyFont="1" applyBorder="1"/>
    <xf numFmtId="2" fontId="75" fillId="80" borderId="0" xfId="0" applyNumberFormat="1" applyFont="1" applyFill="1" applyBorder="1"/>
    <xf numFmtId="2" fontId="75" fillId="80" borderId="53" xfId="0" applyNumberFormat="1" applyFont="1" applyFill="1" applyBorder="1"/>
    <xf numFmtId="17" fontId="75" fillId="80" borderId="53" xfId="0" applyNumberFormat="1" applyFont="1" applyFill="1" applyBorder="1"/>
    <xf numFmtId="182" fontId="75" fillId="0" borderId="0" xfId="0" applyNumberFormat="1" applyFont="1"/>
    <xf numFmtId="2" fontId="75" fillId="0" borderId="0" xfId="0" applyNumberFormat="1" applyFont="1"/>
    <xf numFmtId="2" fontId="75" fillId="80" borderId="0" xfId="0" applyNumberFormat="1" applyFont="1" applyFill="1"/>
    <xf numFmtId="0" fontId="139" fillId="0" borderId="84" xfId="0" applyFont="1" applyBorder="1" applyAlignment="1">
      <alignment horizontal="right"/>
    </xf>
    <xf numFmtId="0" fontId="139" fillId="0" borderId="84" xfId="0" applyNumberFormat="1" applyFont="1" applyBorder="1"/>
    <xf numFmtId="14" fontId="0" fillId="0" borderId="0" xfId="0" applyNumberFormat="1" applyAlignment="1">
      <alignment horizontal="right" indent="1"/>
    </xf>
    <xf numFmtId="14" fontId="0" fillId="0" borderId="0" xfId="0" applyNumberFormat="1"/>
    <xf numFmtId="0" fontId="133" fillId="80" borderId="61" xfId="0" applyFont="1" applyFill="1" applyBorder="1" applyAlignment="1">
      <alignment horizontal="right" vertical="center" readingOrder="2"/>
    </xf>
    <xf numFmtId="10" fontId="133" fillId="65" borderId="85" xfId="0" applyNumberFormat="1" applyFont="1" applyFill="1" applyBorder="1" applyAlignment="1">
      <alignment horizontal="center" vertical="center" readingOrder="1"/>
    </xf>
    <xf numFmtId="10" fontId="133" fillId="65" borderId="86" xfId="0" applyNumberFormat="1" applyFont="1" applyFill="1" applyBorder="1" applyAlignment="1">
      <alignment horizontal="center" vertical="center" readingOrder="1"/>
    </xf>
    <xf numFmtId="10" fontId="133" fillId="65" borderId="87" xfId="0" applyNumberFormat="1" applyFont="1" applyFill="1" applyBorder="1" applyAlignment="1">
      <alignment horizontal="center" vertical="center" readingOrder="1"/>
    </xf>
    <xf numFmtId="0" fontId="0" fillId="0" borderId="88" xfId="0" applyBorder="1" applyAlignment="1">
      <alignment vertical="center"/>
    </xf>
    <xf numFmtId="0" fontId="134" fillId="65" borderId="62" xfId="0" applyFont="1" applyFill="1" applyBorder="1" applyAlignment="1">
      <alignment vertical="center" readingOrder="2"/>
    </xf>
    <xf numFmtId="0" fontId="134" fillId="65" borderId="63" xfId="0" applyFont="1" applyFill="1" applyBorder="1" applyAlignment="1">
      <alignment horizontal="center" vertical="center" readingOrder="2"/>
    </xf>
    <xf numFmtId="0" fontId="134" fillId="65" borderId="63" xfId="0" applyFont="1" applyFill="1" applyBorder="1" applyAlignment="1">
      <alignment horizontal="center" vertical="center" wrapText="1" readingOrder="2"/>
    </xf>
    <xf numFmtId="0" fontId="134" fillId="65" borderId="64" xfId="0" applyFont="1" applyFill="1" applyBorder="1" applyAlignment="1">
      <alignment horizontal="center" vertical="center" wrapText="1" readingOrder="2"/>
    </xf>
    <xf numFmtId="0" fontId="132" fillId="65" borderId="1" xfId="0" applyFont="1" applyFill="1" applyBorder="1" applyAlignment="1">
      <alignment horizontal="center" vertical="center" readingOrder="1"/>
    </xf>
    <xf numFmtId="10" fontId="133" fillId="65" borderId="1" xfId="0" applyNumberFormat="1" applyFont="1" applyFill="1" applyBorder="1" applyAlignment="1">
      <alignment horizontal="center" vertical="center" readingOrder="1"/>
    </xf>
    <xf numFmtId="0" fontId="0" fillId="0" borderId="1" xfId="0" applyBorder="1" applyAlignment="1">
      <alignment vertical="center"/>
    </xf>
    <xf numFmtId="0" fontId="132" fillId="65" borderId="65" xfId="0" applyFont="1" applyFill="1" applyBorder="1" applyAlignment="1">
      <alignment horizontal="right" vertical="center" readingOrder="2"/>
    </xf>
    <xf numFmtId="0" fontId="132" fillId="65" borderId="66" xfId="0" applyFont="1" applyFill="1" applyBorder="1" applyAlignment="1">
      <alignment horizontal="center" vertical="center" readingOrder="1"/>
    </xf>
    <xf numFmtId="10" fontId="133" fillId="65" borderId="66" xfId="0" applyNumberFormat="1" applyFont="1" applyFill="1" applyBorder="1" applyAlignment="1">
      <alignment horizontal="center" vertical="center" readingOrder="1"/>
    </xf>
    <xf numFmtId="0" fontId="0" fillId="0" borderId="66" xfId="0" applyBorder="1" applyAlignment="1">
      <alignment vertical="center"/>
    </xf>
    <xf numFmtId="10" fontId="133" fillId="65" borderId="67" xfId="0" applyNumberFormat="1" applyFont="1" applyFill="1" applyBorder="1" applyAlignment="1">
      <alignment horizontal="center" vertical="center" readingOrder="1"/>
    </xf>
    <xf numFmtId="0" fontId="132" fillId="65" borderId="68" xfId="0" applyFont="1" applyFill="1" applyBorder="1" applyAlignment="1">
      <alignment horizontal="right" vertical="center" readingOrder="2"/>
    </xf>
    <xf numFmtId="10" fontId="133" fillId="65" borderId="69" xfId="0" applyNumberFormat="1" applyFont="1" applyFill="1" applyBorder="1" applyAlignment="1">
      <alignment horizontal="center" vertical="center" readingOrder="1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10" fontId="133" fillId="65" borderId="71" xfId="0" applyNumberFormat="1" applyFont="1" applyFill="1" applyBorder="1" applyAlignment="1">
      <alignment horizontal="center" vertical="center" readingOrder="1"/>
    </xf>
    <xf numFmtId="10" fontId="133" fillId="65" borderId="72" xfId="0" applyNumberFormat="1" applyFont="1" applyFill="1" applyBorder="1" applyAlignment="1">
      <alignment horizontal="center" vertical="center" readingOrder="1"/>
    </xf>
    <xf numFmtId="0" fontId="132" fillId="65" borderId="70" xfId="0" applyFont="1" applyFill="1" applyBorder="1" applyAlignment="1">
      <alignment horizontal="right" vertical="center" readingOrder="2"/>
    </xf>
    <xf numFmtId="0" fontId="132" fillId="65" borderId="71" xfId="0" applyFont="1" applyFill="1" applyBorder="1" applyAlignment="1">
      <alignment horizontal="center" vertical="center" readingOrder="1"/>
    </xf>
    <xf numFmtId="0" fontId="134" fillId="65" borderId="89" xfId="0" applyFont="1" applyFill="1" applyBorder="1" applyAlignment="1">
      <alignment horizontal="center" vertical="center" wrapText="1" readingOrder="2"/>
    </xf>
    <xf numFmtId="0" fontId="133" fillId="80" borderId="65" xfId="0" applyFont="1" applyFill="1" applyBorder="1" applyAlignment="1">
      <alignment horizontal="right" vertical="center" readingOrder="2"/>
    </xf>
    <xf numFmtId="0" fontId="133" fillId="80" borderId="68" xfId="0" applyFont="1" applyFill="1" applyBorder="1" applyAlignment="1">
      <alignment horizontal="right" vertical="center" readingOrder="2"/>
    </xf>
    <xf numFmtId="10" fontId="133" fillId="65" borderId="72" xfId="72" applyNumberFormat="1" applyFont="1" applyFill="1" applyBorder="1" applyAlignment="1">
      <alignment horizontal="center" vertical="center" readingOrder="1"/>
    </xf>
    <xf numFmtId="182" fontId="0" fillId="0" borderId="0" xfId="0" applyNumberFormat="1"/>
    <xf numFmtId="180" fontId="75" fillId="0" borderId="53" xfId="0" applyNumberFormat="1" applyFont="1" applyBorder="1"/>
    <xf numFmtId="183" fontId="75" fillId="0" borderId="53" xfId="0" applyNumberFormat="1" applyFont="1" applyBorder="1"/>
    <xf numFmtId="173" fontId="76" fillId="0" borderId="56" xfId="0" applyNumberFormat="1" applyFont="1" applyFill="1" applyBorder="1" applyAlignment="1">
      <alignment horizontal="center"/>
    </xf>
    <xf numFmtId="172" fontId="75" fillId="0" borderId="55" xfId="79" applyNumberFormat="1" applyFont="1" applyFill="1" applyBorder="1" applyAlignment="1">
      <alignment horizontal="center"/>
    </xf>
    <xf numFmtId="172" fontId="75" fillId="0" borderId="0" xfId="0" applyNumberFormat="1" applyFont="1" applyAlignment="1">
      <alignment horizontal="center"/>
    </xf>
    <xf numFmtId="0" fontId="140" fillId="82" borderId="0" xfId="0" applyFont="1" applyFill="1" applyAlignment="1">
      <alignment horizontal="center" vertical="center"/>
    </xf>
    <xf numFmtId="1" fontId="141" fillId="0" borderId="90" xfId="0" applyNumberFormat="1" applyFont="1" applyBorder="1" applyAlignment="1">
      <alignment horizontal="center" vertical="center"/>
    </xf>
    <xf numFmtId="3" fontId="141" fillId="0" borderId="90" xfId="0" applyNumberFormat="1" applyFont="1" applyBorder="1" applyAlignment="1">
      <alignment horizontal="center" vertical="center"/>
    </xf>
    <xf numFmtId="0" fontId="0" fillId="0" borderId="0" xfId="0" applyFont="1" applyAlignment="1"/>
    <xf numFmtId="184" fontId="142" fillId="83" borderId="90" xfId="0" applyNumberFormat="1" applyFont="1" applyFill="1" applyBorder="1" applyAlignment="1">
      <alignment horizontal="center" vertical="center"/>
    </xf>
    <xf numFmtId="0" fontId="143" fillId="0" borderId="0" xfId="937" applyFont="1" applyAlignment="1"/>
    <xf numFmtId="0" fontId="140" fillId="82" borderId="0" xfId="937" applyFont="1" applyFill="1" applyAlignment="1">
      <alignment horizontal="center" vertical="center"/>
    </xf>
    <xf numFmtId="1" fontId="141" fillId="0" borderId="90" xfId="937" applyNumberFormat="1" applyFont="1" applyBorder="1" applyAlignment="1">
      <alignment horizontal="center" vertical="center"/>
    </xf>
    <xf numFmtId="169" fontId="141" fillId="0" borderId="90" xfId="937" applyNumberFormat="1" applyFont="1" applyBorder="1" applyAlignment="1">
      <alignment horizontal="center" vertical="center"/>
    </xf>
    <xf numFmtId="0" fontId="123" fillId="0" borderId="0" xfId="0" applyFont="1" applyAlignment="1">
      <alignment wrapText="1"/>
    </xf>
    <xf numFmtId="0" fontId="144" fillId="0" borderId="0" xfId="937" applyFont="1" applyAlignment="1"/>
    <xf numFmtId="0" fontId="146" fillId="0" borderId="0" xfId="0" applyFont="1" applyAlignment="1">
      <alignment horizontal="center" vertical="center" wrapText="1"/>
    </xf>
    <xf numFmtId="10" fontId="121" fillId="0" borderId="13" xfId="0" applyNumberFormat="1" applyFont="1" applyBorder="1" applyAlignment="1">
      <alignment horizontal="center" vertical="center" wrapText="1" readingOrder="1"/>
    </xf>
    <xf numFmtId="1" fontId="121" fillId="0" borderId="1" xfId="0" applyNumberFormat="1" applyFont="1" applyBorder="1" applyAlignment="1">
      <alignment horizontal="center" vertical="center" wrapText="1" readingOrder="2"/>
    </xf>
    <xf numFmtId="10" fontId="36" fillId="0" borderId="0" xfId="0" applyNumberFormat="1" applyFont="1" applyBorder="1"/>
    <xf numFmtId="2" fontId="135" fillId="0" borderId="73" xfId="0" applyNumberFormat="1" applyFont="1" applyBorder="1" applyAlignment="1">
      <alignment horizontal="center" vertical="center"/>
    </xf>
    <xf numFmtId="2" fontId="135" fillId="0" borderId="74" xfId="0" applyNumberFormat="1" applyFont="1" applyBorder="1" applyAlignment="1">
      <alignment horizontal="center" vertical="center"/>
    </xf>
    <xf numFmtId="2" fontId="135" fillId="0" borderId="75" xfId="0" applyNumberFormat="1" applyFont="1" applyBorder="1" applyAlignment="1">
      <alignment horizontal="center" vertical="center"/>
    </xf>
    <xf numFmtId="0" fontId="123" fillId="0" borderId="76" xfId="0" applyFont="1" applyBorder="1" applyAlignment="1">
      <alignment horizontal="center" vertical="center"/>
    </xf>
    <xf numFmtId="0" fontId="123" fillId="0" borderId="0" xfId="0" applyFont="1" applyBorder="1" applyAlignment="1">
      <alignment horizontal="center" vertical="center"/>
    </xf>
    <xf numFmtId="0" fontId="123" fillId="0" borderId="77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145" fillId="0" borderId="0" xfId="0" applyFont="1" applyAlignment="1">
      <alignment horizontal="center" vertical="center" wrapText="1"/>
    </xf>
  </cellXfs>
  <cellStyles count="938">
    <cellStyle name="=C:\WINNT\SYSTEM32\COMMAND.COM" xfId="118"/>
    <cellStyle name="20% - Accent1" xfId="1"/>
    <cellStyle name="20% - Accent1 2" xfId="119"/>
    <cellStyle name="20% - Accent1 3" xfId="830"/>
    <cellStyle name="20% - Accent2" xfId="2"/>
    <cellStyle name="20% - Accent2 2" xfId="120"/>
    <cellStyle name="20% - Accent2 3" xfId="831"/>
    <cellStyle name="20% - Accent3" xfId="3"/>
    <cellStyle name="20% - Accent3 2" xfId="121"/>
    <cellStyle name="20% - Accent3 3" xfId="832"/>
    <cellStyle name="20% - Accent4" xfId="4"/>
    <cellStyle name="20% - Accent4 2" xfId="122"/>
    <cellStyle name="20% - Accent4 3" xfId="833"/>
    <cellStyle name="20% - Accent5" xfId="5"/>
    <cellStyle name="20% - Accent5 2" xfId="834"/>
    <cellStyle name="20% - Accent6" xfId="6"/>
    <cellStyle name="20% - Accent6 2" xfId="81"/>
    <cellStyle name="20% - Accent6 3" xfId="835"/>
    <cellStyle name="20% - הדגשה1 2" xfId="123"/>
    <cellStyle name="20% - הדגשה1 2 2" xfId="874"/>
    <cellStyle name="20% - הדגשה2 2" xfId="124"/>
    <cellStyle name="20% - הדגשה2 2 2" xfId="875"/>
    <cellStyle name="20% - הדגשה3 2" xfId="125"/>
    <cellStyle name="20% - הדגשה3 2 2" xfId="876"/>
    <cellStyle name="20% - הדגשה4 2" xfId="126"/>
    <cellStyle name="20% - הדגשה4 2 2" xfId="877"/>
    <cellStyle name="20% - הדגשה5 2" xfId="127"/>
    <cellStyle name="20% - הדגשה5 2 2" xfId="878"/>
    <cellStyle name="20% - הדגשה6 2" xfId="128"/>
    <cellStyle name="20% - הדגשה6 2 2" xfId="879"/>
    <cellStyle name="40% - Accent1" xfId="7"/>
    <cellStyle name="40% - Accent1 2" xfId="129"/>
    <cellStyle name="40% - Accent1 3" xfId="836"/>
    <cellStyle name="40% - Accent2" xfId="8"/>
    <cellStyle name="40% - Accent2 2" xfId="837"/>
    <cellStyle name="40% - Accent3" xfId="9"/>
    <cellStyle name="40% - Accent3 2" xfId="130"/>
    <cellStyle name="40% - Accent3 3" xfId="838"/>
    <cellStyle name="40% - Accent4" xfId="10"/>
    <cellStyle name="40% - Accent4 2" xfId="131"/>
    <cellStyle name="40% - Accent4 3" xfId="839"/>
    <cellStyle name="40% - Accent5" xfId="11"/>
    <cellStyle name="40% - Accent5 2" xfId="840"/>
    <cellStyle name="40% - Accent6" xfId="12"/>
    <cellStyle name="40% - Accent6 2" xfId="132"/>
    <cellStyle name="40% - Accent6 3" xfId="841"/>
    <cellStyle name="40% - הדגשה1 2" xfId="133"/>
    <cellStyle name="40% - הדגשה1 2 2" xfId="880"/>
    <cellStyle name="40% - הדגשה2 2" xfId="134"/>
    <cellStyle name="40% - הדגשה2 2 2" xfId="881"/>
    <cellStyle name="40% - הדגשה3 2" xfId="135"/>
    <cellStyle name="40% - הדגשה3 2 2" xfId="882"/>
    <cellStyle name="40% - הדגשה4 2" xfId="136"/>
    <cellStyle name="40% - הדגשה4 2 2" xfId="883"/>
    <cellStyle name="40% - הדגשה5 2" xfId="137"/>
    <cellStyle name="40% - הדגשה5 2 2" xfId="884"/>
    <cellStyle name="40% - הדגשה6 2" xfId="138"/>
    <cellStyle name="40% - הדגשה6 2 2" xfId="885"/>
    <cellStyle name="60% - Accent1" xfId="13"/>
    <cellStyle name="60% - Accent1 2" xfId="139"/>
    <cellStyle name="60% - Accent1 3" xfId="842"/>
    <cellStyle name="60% - Accent2" xfId="14"/>
    <cellStyle name="60% - Accent2 2" xfId="843"/>
    <cellStyle name="60% - Accent3" xfId="15"/>
    <cellStyle name="60% - Accent3 2" xfId="140"/>
    <cellStyle name="60% - Accent3 3" xfId="844"/>
    <cellStyle name="60% - Accent4" xfId="16"/>
    <cellStyle name="60% - Accent4 2" xfId="141"/>
    <cellStyle name="60% - Accent4 3" xfId="845"/>
    <cellStyle name="60% - Accent5" xfId="17"/>
    <cellStyle name="60% - Accent5 2" xfId="846"/>
    <cellStyle name="60% - Accent6" xfId="18"/>
    <cellStyle name="60% - Accent6 2" xfId="142"/>
    <cellStyle name="60% - Accent6 3" xfId="847"/>
    <cellStyle name="60% - הדגשה1 2" xfId="143"/>
    <cellStyle name="60% - הדגשה1 2 2" xfId="886"/>
    <cellStyle name="60% - הדגשה2 2" xfId="144"/>
    <cellStyle name="60% - הדגשה2 2 2" xfId="887"/>
    <cellStyle name="60% - הדגשה3 2" xfId="145"/>
    <cellStyle name="60% - הדגשה3 2 2" xfId="888"/>
    <cellStyle name="60% - הדגשה4 2" xfId="146"/>
    <cellStyle name="60% - הדגשה4 2 2" xfId="889"/>
    <cellStyle name="60% - הדגשה5 2" xfId="147"/>
    <cellStyle name="60% - הדגשה5 2 2" xfId="890"/>
    <cellStyle name="60% - הדגשה6 2" xfId="148"/>
    <cellStyle name="60% - הדגשה6 2 2" xfId="891"/>
    <cellStyle name="Accent1" xfId="19"/>
    <cellStyle name="Accent1 - 20%" xfId="149"/>
    <cellStyle name="Accent1 - 20% 2" xfId="150"/>
    <cellStyle name="Accent1 - 40%" xfId="151"/>
    <cellStyle name="Accent1 - 40% 2" xfId="152"/>
    <cellStyle name="Accent1 - 60%" xfId="153"/>
    <cellStyle name="Accent1 - 60% 2" xfId="154"/>
    <cellStyle name="Accent1 10" xfId="155"/>
    <cellStyle name="Accent1 11" xfId="156"/>
    <cellStyle name="Accent1 12" xfId="848"/>
    <cellStyle name="Accent1 13" xfId="927"/>
    <cellStyle name="Accent1 2" xfId="157"/>
    <cellStyle name="Accent1 3" xfId="158"/>
    <cellStyle name="Accent1 4" xfId="159"/>
    <cellStyle name="Accent1 5" xfId="160"/>
    <cellStyle name="Accent1 6" xfId="161"/>
    <cellStyle name="Accent1 7" xfId="162"/>
    <cellStyle name="Accent1 8" xfId="163"/>
    <cellStyle name="Accent1 9" xfId="164"/>
    <cellStyle name="Accent2" xfId="20"/>
    <cellStyle name="Accent2 - 20%" xfId="165"/>
    <cellStyle name="Accent2 - 20% 2" xfId="166"/>
    <cellStyle name="Accent2 - 40%" xfId="167"/>
    <cellStyle name="Accent2 - 40% 2" xfId="168"/>
    <cellStyle name="Accent2 - 60%" xfId="169"/>
    <cellStyle name="Accent2 - 60% 2" xfId="170"/>
    <cellStyle name="Accent2 2" xfId="849"/>
    <cellStyle name="Accent2 3" xfId="928"/>
    <cellStyle name="Accent3" xfId="21"/>
    <cellStyle name="Accent3 - 20%" xfId="171"/>
    <cellStyle name="Accent3 - 20% 2" xfId="172"/>
    <cellStyle name="Accent3 - 40%" xfId="173"/>
    <cellStyle name="Accent3 - 40% 2" xfId="174"/>
    <cellStyle name="Accent3 - 60%" xfId="175"/>
    <cellStyle name="Accent3 - 60% 2" xfId="176"/>
    <cellStyle name="Accent3 2" xfId="850"/>
    <cellStyle name="Accent3 3" xfId="929"/>
    <cellStyle name="Accent4" xfId="22"/>
    <cellStyle name="Accent4 - 20%" xfId="177"/>
    <cellStyle name="Accent4 - 20% 2" xfId="178"/>
    <cellStyle name="Accent4 - 40%" xfId="179"/>
    <cellStyle name="Accent4 - 40% 2" xfId="180"/>
    <cellStyle name="Accent4 - 60%" xfId="181"/>
    <cellStyle name="Accent4 - 60% 2" xfId="182"/>
    <cellStyle name="Accent4 10" xfId="183"/>
    <cellStyle name="Accent4 11" xfId="184"/>
    <cellStyle name="Accent4 12" xfId="851"/>
    <cellStyle name="Accent4 13" xfId="930"/>
    <cellStyle name="Accent4 2" xfId="185"/>
    <cellStyle name="Accent4 3" xfId="186"/>
    <cellStyle name="Accent4 4" xfId="187"/>
    <cellStyle name="Accent4 5" xfId="188"/>
    <cellStyle name="Accent4 6" xfId="189"/>
    <cellStyle name="Accent4 7" xfId="190"/>
    <cellStyle name="Accent4 8" xfId="191"/>
    <cellStyle name="Accent4 9" xfId="192"/>
    <cellStyle name="Accent5" xfId="23"/>
    <cellStyle name="Accent5 - 20%" xfId="193"/>
    <cellStyle name="Accent5 - 20% 2" xfId="194"/>
    <cellStyle name="Accent5 - 40%" xfId="195"/>
    <cellStyle name="Accent5 - 60%" xfId="196"/>
    <cellStyle name="Accent5 - 60% 2" xfId="197"/>
    <cellStyle name="Accent5 2" xfId="852"/>
    <cellStyle name="Accent5 3" xfId="931"/>
    <cellStyle name="Accent6" xfId="24"/>
    <cellStyle name="Accent6 - 20%" xfId="198"/>
    <cellStyle name="Accent6 - 40%" xfId="199"/>
    <cellStyle name="Accent6 - 40% 2" xfId="200"/>
    <cellStyle name="Accent6 - 60%" xfId="201"/>
    <cellStyle name="Accent6 - 60% 2" xfId="202"/>
    <cellStyle name="Accent6 2" xfId="853"/>
    <cellStyle name="Accent6 3" xfId="932"/>
    <cellStyle name="Bad" xfId="25"/>
    <cellStyle name="Bad 2" xfId="854"/>
    <cellStyle name="Calculation" xfId="26"/>
    <cellStyle name="Calculation 2" xfId="203"/>
    <cellStyle name="Calculation 3" xfId="855"/>
    <cellStyle name="Check Cell" xfId="27"/>
    <cellStyle name="Check Cell 2" xfId="856"/>
    <cellStyle name="Comma" xfId="79" builtinId="3"/>
    <cellStyle name="Comma [0]" xfId="28"/>
    <cellStyle name="Comma [0] 2" xfId="82"/>
    <cellStyle name="Comma [0] 2 2" xfId="204"/>
    <cellStyle name="Comma [0] 2 2 2" xfId="205"/>
    <cellStyle name="Comma [0] 2 3" xfId="206"/>
    <cellStyle name="Comma [0] 3" xfId="207"/>
    <cellStyle name="Comma 10" xfId="208"/>
    <cellStyle name="Comma 100" xfId="209"/>
    <cellStyle name="Comma 100 2" xfId="210"/>
    <cellStyle name="Comma 101" xfId="211"/>
    <cellStyle name="Comma 102" xfId="212"/>
    <cellStyle name="Comma 102 2" xfId="213"/>
    <cellStyle name="Comma 103" xfId="214"/>
    <cellStyle name="Comma 103 2" xfId="215"/>
    <cellStyle name="Comma 104" xfId="216"/>
    <cellStyle name="Comma 104 2" xfId="217"/>
    <cellStyle name="Comma 105" xfId="218"/>
    <cellStyle name="Comma 105 2" xfId="219"/>
    <cellStyle name="Comma 106" xfId="220"/>
    <cellStyle name="Comma 106 2" xfId="221"/>
    <cellStyle name="Comma 107" xfId="222"/>
    <cellStyle name="Comma 107 2" xfId="223"/>
    <cellStyle name="Comma 108" xfId="224"/>
    <cellStyle name="Comma 108 2" xfId="225"/>
    <cellStyle name="Comma 109" xfId="226"/>
    <cellStyle name="Comma 109 2" xfId="227"/>
    <cellStyle name="Comma 11" xfId="228"/>
    <cellStyle name="Comma 110" xfId="229"/>
    <cellStyle name="Comma 110 2" xfId="230"/>
    <cellStyle name="Comma 111" xfId="231"/>
    <cellStyle name="Comma 111 2" xfId="232"/>
    <cellStyle name="Comma 112" xfId="233"/>
    <cellStyle name="Comma 112 2" xfId="234"/>
    <cellStyle name="Comma 113" xfId="235"/>
    <cellStyle name="Comma 113 2" xfId="236"/>
    <cellStyle name="Comma 114" xfId="237"/>
    <cellStyle name="Comma 114 2" xfId="238"/>
    <cellStyle name="Comma 115" xfId="239"/>
    <cellStyle name="Comma 116" xfId="240"/>
    <cellStyle name="Comma 117" xfId="241"/>
    <cellStyle name="Comma 118" xfId="242"/>
    <cellStyle name="Comma 119" xfId="243"/>
    <cellStyle name="Comma 12" xfId="244"/>
    <cellStyle name="Comma 120" xfId="245"/>
    <cellStyle name="Comma 121" xfId="246"/>
    <cellStyle name="Comma 122" xfId="247"/>
    <cellStyle name="Comma 123" xfId="248"/>
    <cellStyle name="Comma 124" xfId="249"/>
    <cellStyle name="Comma 125" xfId="250"/>
    <cellStyle name="Comma 126" xfId="251"/>
    <cellStyle name="Comma 127" xfId="252"/>
    <cellStyle name="Comma 128" xfId="253"/>
    <cellStyle name="Comma 129" xfId="254"/>
    <cellStyle name="Comma 13" xfId="255"/>
    <cellStyle name="Comma 130" xfId="256"/>
    <cellStyle name="Comma 131" xfId="257"/>
    <cellStyle name="Comma 132" xfId="258"/>
    <cellStyle name="Comma 133" xfId="259"/>
    <cellStyle name="Comma 134" xfId="260"/>
    <cellStyle name="Comma 135" xfId="261"/>
    <cellStyle name="Comma 136" xfId="262"/>
    <cellStyle name="Comma 137" xfId="263"/>
    <cellStyle name="Comma 138" xfId="264"/>
    <cellStyle name="Comma 139" xfId="265"/>
    <cellStyle name="Comma 14" xfId="266"/>
    <cellStyle name="Comma 140" xfId="267"/>
    <cellStyle name="Comma 141" xfId="268"/>
    <cellStyle name="Comma 142" xfId="269"/>
    <cellStyle name="Comma 143" xfId="270"/>
    <cellStyle name="Comma 144" xfId="271"/>
    <cellStyle name="Comma 145" xfId="272"/>
    <cellStyle name="Comma 146" xfId="273"/>
    <cellStyle name="Comma 147" xfId="274"/>
    <cellStyle name="Comma 148" xfId="275"/>
    <cellStyle name="Comma 149" xfId="276"/>
    <cellStyle name="Comma 15" xfId="277"/>
    <cellStyle name="Comma 150" xfId="278"/>
    <cellStyle name="Comma 151" xfId="279"/>
    <cellStyle name="Comma 152" xfId="280"/>
    <cellStyle name="Comma 153" xfId="281"/>
    <cellStyle name="Comma 154" xfId="282"/>
    <cellStyle name="Comma 155" xfId="283"/>
    <cellStyle name="Comma 156" xfId="284"/>
    <cellStyle name="Comma 157" xfId="285"/>
    <cellStyle name="Comma 158" xfId="286"/>
    <cellStyle name="Comma 159" xfId="287"/>
    <cellStyle name="Comma 16" xfId="288"/>
    <cellStyle name="Comma 160" xfId="289"/>
    <cellStyle name="Comma 161" xfId="290"/>
    <cellStyle name="Comma 162" xfId="291"/>
    <cellStyle name="Comma 163" xfId="292"/>
    <cellStyle name="Comma 164" xfId="293"/>
    <cellStyle name="Comma 165" xfId="294"/>
    <cellStyle name="Comma 166" xfId="295"/>
    <cellStyle name="Comma 167" xfId="296"/>
    <cellStyle name="Comma 168" xfId="297"/>
    <cellStyle name="Comma 169" xfId="298"/>
    <cellStyle name="Comma 17" xfId="299"/>
    <cellStyle name="Comma 170" xfId="300"/>
    <cellStyle name="Comma 171" xfId="301"/>
    <cellStyle name="Comma 172" xfId="302"/>
    <cellStyle name="Comma 173" xfId="303"/>
    <cellStyle name="Comma 174" xfId="304"/>
    <cellStyle name="Comma 175" xfId="305"/>
    <cellStyle name="Comma 176" xfId="306"/>
    <cellStyle name="Comma 177" xfId="307"/>
    <cellStyle name="Comma 178" xfId="308"/>
    <cellStyle name="Comma 179" xfId="309"/>
    <cellStyle name="Comma 18" xfId="310"/>
    <cellStyle name="Comma 180" xfId="311"/>
    <cellStyle name="Comma 181" xfId="312"/>
    <cellStyle name="Comma 182" xfId="313"/>
    <cellStyle name="Comma 183" xfId="314"/>
    <cellStyle name="Comma 184" xfId="315"/>
    <cellStyle name="Comma 185" xfId="316"/>
    <cellStyle name="Comma 186" xfId="317"/>
    <cellStyle name="Comma 187" xfId="318"/>
    <cellStyle name="Comma 188" xfId="319"/>
    <cellStyle name="Comma 189" xfId="320"/>
    <cellStyle name="Comma 19" xfId="321"/>
    <cellStyle name="Comma 190" xfId="322"/>
    <cellStyle name="Comma 191" xfId="323"/>
    <cellStyle name="Comma 192" xfId="324"/>
    <cellStyle name="Comma 193" xfId="325"/>
    <cellStyle name="Comma 194" xfId="326"/>
    <cellStyle name="Comma 195" xfId="327"/>
    <cellStyle name="Comma 196" xfId="328"/>
    <cellStyle name="Comma 197" xfId="329"/>
    <cellStyle name="Comma 198" xfId="330"/>
    <cellStyle name="Comma 199" xfId="331"/>
    <cellStyle name="Comma 2" xfId="29"/>
    <cellStyle name="Comma 2 2" xfId="30"/>
    <cellStyle name="Comma 2 2 2" xfId="84"/>
    <cellStyle name="Comma 2 3" xfId="83"/>
    <cellStyle name="Comma 2 4" xfId="102"/>
    <cellStyle name="Comma 2 5" xfId="332"/>
    <cellStyle name="Comma 2 6" xfId="892"/>
    <cellStyle name="Comma 20" xfId="333"/>
    <cellStyle name="Comma 200" xfId="334"/>
    <cellStyle name="Comma 201" xfId="335"/>
    <cellStyle name="Comma 202" xfId="336"/>
    <cellStyle name="Comma 203" xfId="337"/>
    <cellStyle name="Comma 204" xfId="338"/>
    <cellStyle name="Comma 205" xfId="339"/>
    <cellStyle name="Comma 206" xfId="340"/>
    <cellStyle name="Comma 207" xfId="341"/>
    <cellStyle name="Comma 208" xfId="342"/>
    <cellStyle name="Comma 209" xfId="343"/>
    <cellStyle name="Comma 21" xfId="344"/>
    <cellStyle name="Comma 210" xfId="345"/>
    <cellStyle name="Comma 211" xfId="346"/>
    <cellStyle name="Comma 212" xfId="347"/>
    <cellStyle name="Comma 213" xfId="348"/>
    <cellStyle name="Comma 214" xfId="349"/>
    <cellStyle name="Comma 215" xfId="350"/>
    <cellStyle name="Comma 216" xfId="351"/>
    <cellStyle name="Comma 217" xfId="352"/>
    <cellStyle name="Comma 218" xfId="353"/>
    <cellStyle name="Comma 219" xfId="354"/>
    <cellStyle name="Comma 22" xfId="355"/>
    <cellStyle name="Comma 220" xfId="356"/>
    <cellStyle name="Comma 221" xfId="357"/>
    <cellStyle name="Comma 222" xfId="358"/>
    <cellStyle name="Comma 223" xfId="359"/>
    <cellStyle name="Comma 224" xfId="360"/>
    <cellStyle name="Comma 225" xfId="361"/>
    <cellStyle name="Comma 226" xfId="362"/>
    <cellStyle name="Comma 227" xfId="363"/>
    <cellStyle name="Comma 228" xfId="364"/>
    <cellStyle name="Comma 229" xfId="365"/>
    <cellStyle name="Comma 23" xfId="366"/>
    <cellStyle name="Comma 230" xfId="367"/>
    <cellStyle name="Comma 231" xfId="368"/>
    <cellStyle name="Comma 232" xfId="369"/>
    <cellStyle name="Comma 233" xfId="370"/>
    <cellStyle name="Comma 234" xfId="371"/>
    <cellStyle name="Comma 235" xfId="372"/>
    <cellStyle name="Comma 236" xfId="373"/>
    <cellStyle name="Comma 237" xfId="374"/>
    <cellStyle name="Comma 238" xfId="375"/>
    <cellStyle name="Comma 239" xfId="376"/>
    <cellStyle name="Comma 24" xfId="377"/>
    <cellStyle name="Comma 240" xfId="378"/>
    <cellStyle name="Comma 241" xfId="379"/>
    <cellStyle name="Comma 242" xfId="380"/>
    <cellStyle name="Comma 243" xfId="381"/>
    <cellStyle name="Comma 244" xfId="382"/>
    <cellStyle name="Comma 245" xfId="383"/>
    <cellStyle name="Comma 246" xfId="384"/>
    <cellStyle name="Comma 247" xfId="385"/>
    <cellStyle name="Comma 248" xfId="386"/>
    <cellStyle name="Comma 249" xfId="387"/>
    <cellStyle name="Comma 25" xfId="388"/>
    <cellStyle name="Comma 250" xfId="389"/>
    <cellStyle name="Comma 251" xfId="390"/>
    <cellStyle name="Comma 252" xfId="391"/>
    <cellStyle name="Comma 253" xfId="392"/>
    <cellStyle name="Comma 254" xfId="393"/>
    <cellStyle name="Comma 255" xfId="394"/>
    <cellStyle name="Comma 256" xfId="395"/>
    <cellStyle name="Comma 257" xfId="396"/>
    <cellStyle name="Comma 258" xfId="397"/>
    <cellStyle name="Comma 259" xfId="398"/>
    <cellStyle name="Comma 26" xfId="399"/>
    <cellStyle name="Comma 260" xfId="400"/>
    <cellStyle name="Comma 261" xfId="857"/>
    <cellStyle name="Comma 262" xfId="933"/>
    <cellStyle name="Comma 27" xfId="401"/>
    <cellStyle name="Comma 28" xfId="402"/>
    <cellStyle name="Comma 29" xfId="403"/>
    <cellStyle name="Comma 3" xfId="80"/>
    <cellStyle name="Comma 3 2" xfId="404"/>
    <cellStyle name="Comma 3 2 2" xfId="915"/>
    <cellStyle name="Comma 3 3" xfId="872"/>
    <cellStyle name="Comma 30" xfId="405"/>
    <cellStyle name="Comma 31" xfId="406"/>
    <cellStyle name="Comma 32" xfId="407"/>
    <cellStyle name="Comma 33" xfId="408"/>
    <cellStyle name="Comma 34" xfId="409"/>
    <cellStyle name="Comma 35" xfId="410"/>
    <cellStyle name="Comma 36" xfId="411"/>
    <cellStyle name="Comma 37" xfId="412"/>
    <cellStyle name="Comma 38" xfId="413"/>
    <cellStyle name="Comma 39" xfId="414"/>
    <cellStyle name="Comma 4" xfId="106"/>
    <cellStyle name="Comma 4 2" xfId="415"/>
    <cellStyle name="Comma 4 3" xfId="913"/>
    <cellStyle name="Comma 40" xfId="416"/>
    <cellStyle name="Comma 41" xfId="417"/>
    <cellStyle name="Comma 42" xfId="418"/>
    <cellStyle name="Comma 43" xfId="419"/>
    <cellStyle name="Comma 44" xfId="420"/>
    <cellStyle name="Comma 45" xfId="421"/>
    <cellStyle name="Comma 46" xfId="422"/>
    <cellStyle name="Comma 47" xfId="423"/>
    <cellStyle name="Comma 48" xfId="424"/>
    <cellStyle name="Comma 49" xfId="425"/>
    <cellStyle name="Comma 5" xfId="107"/>
    <cellStyle name="Comma 5 2" xfId="426"/>
    <cellStyle name="Comma 5 3" xfId="427"/>
    <cellStyle name="Comma 5 4" xfId="920"/>
    <cellStyle name="Comma 50" xfId="428"/>
    <cellStyle name="Comma 51" xfId="429"/>
    <cellStyle name="Comma 52" xfId="430"/>
    <cellStyle name="Comma 53" xfId="431"/>
    <cellStyle name="Comma 54" xfId="432"/>
    <cellStyle name="Comma 55" xfId="433"/>
    <cellStyle name="Comma 56" xfId="434"/>
    <cellStyle name="Comma 57" xfId="435"/>
    <cellStyle name="Comma 58" xfId="436"/>
    <cellStyle name="Comma 59" xfId="437"/>
    <cellStyle name="Comma 6" xfId="438"/>
    <cellStyle name="Comma 6 2" xfId="439"/>
    <cellStyle name="Comma 6 3" xfId="924"/>
    <cellStyle name="Comma 60" xfId="440"/>
    <cellStyle name="Comma 61" xfId="441"/>
    <cellStyle name="Comma 62" xfId="442"/>
    <cellStyle name="Comma 63" xfId="443"/>
    <cellStyle name="Comma 64" xfId="444"/>
    <cellStyle name="Comma 65" xfId="445"/>
    <cellStyle name="Comma 66" xfId="446"/>
    <cellStyle name="Comma 67" xfId="447"/>
    <cellStyle name="Comma 68" xfId="448"/>
    <cellStyle name="Comma 69" xfId="449"/>
    <cellStyle name="Comma 7" xfId="450"/>
    <cellStyle name="Comma 70" xfId="451"/>
    <cellStyle name="Comma 71" xfId="452"/>
    <cellStyle name="Comma 72" xfId="453"/>
    <cellStyle name="Comma 73" xfId="454"/>
    <cellStyle name="Comma 74" xfId="455"/>
    <cellStyle name="Comma 75" xfId="456"/>
    <cellStyle name="Comma 76" xfId="457"/>
    <cellStyle name="Comma 77" xfId="458"/>
    <cellStyle name="Comma 78" xfId="459"/>
    <cellStyle name="Comma 79" xfId="460"/>
    <cellStyle name="Comma 8" xfId="461"/>
    <cellStyle name="Comma 80" xfId="462"/>
    <cellStyle name="Comma 81" xfId="463"/>
    <cellStyle name="Comma 82" xfId="464"/>
    <cellStyle name="Comma 83" xfId="465"/>
    <cellStyle name="Comma 84" xfId="466"/>
    <cellStyle name="Comma 85" xfId="467"/>
    <cellStyle name="Comma 86" xfId="468"/>
    <cellStyle name="Comma 87" xfId="469"/>
    <cellStyle name="Comma 88" xfId="470"/>
    <cellStyle name="Comma 88 2" xfId="471"/>
    <cellStyle name="Comma 89" xfId="472"/>
    <cellStyle name="Comma 89 2" xfId="473"/>
    <cellStyle name="Comma 9" xfId="474"/>
    <cellStyle name="Comma 90" xfId="475"/>
    <cellStyle name="Comma 90 2" xfId="476"/>
    <cellStyle name="Comma 91" xfId="477"/>
    <cellStyle name="Comma 91 2" xfId="478"/>
    <cellStyle name="Comma 92" xfId="479"/>
    <cellStyle name="Comma 92 2" xfId="480"/>
    <cellStyle name="Comma 93" xfId="481"/>
    <cellStyle name="Comma 93 2" xfId="482"/>
    <cellStyle name="Comma 94" xfId="483"/>
    <cellStyle name="Comma 94 2" xfId="484"/>
    <cellStyle name="Comma 95" xfId="485"/>
    <cellStyle name="Comma 95 2" xfId="486"/>
    <cellStyle name="Comma 96" xfId="487"/>
    <cellStyle name="Comma 96 2" xfId="488"/>
    <cellStyle name="Comma 97" xfId="489"/>
    <cellStyle name="Comma 97 2" xfId="490"/>
    <cellStyle name="Comma 98" xfId="491"/>
    <cellStyle name="Comma 98 2" xfId="492"/>
    <cellStyle name="Comma 99" xfId="493"/>
    <cellStyle name="Comma 99 2" xfId="494"/>
    <cellStyle name="Comma0" xfId="495"/>
    <cellStyle name="Currency [0]" xfId="31"/>
    <cellStyle name="Currency [0] _1" xfId="496"/>
    <cellStyle name="Currency [0] 2" xfId="85"/>
    <cellStyle name="Currency [0] 3" xfId="115"/>
    <cellStyle name="Currency [0] 4" xfId="116"/>
    <cellStyle name="Currency [0] 5" xfId="825"/>
    <cellStyle name="Currency0" xfId="497"/>
    <cellStyle name="Date" xfId="74"/>
    <cellStyle name="Date 2" xfId="498"/>
    <cellStyle name="Emphasis 1" xfId="499"/>
    <cellStyle name="Emphasis 1 2" xfId="500"/>
    <cellStyle name="Emphasis 2" xfId="501"/>
    <cellStyle name="Emphasis 2 2" xfId="502"/>
    <cellStyle name="Emphasis 3" xfId="503"/>
    <cellStyle name="Explanatory Text" xfId="32"/>
    <cellStyle name="Explanatory Text 2" xfId="858"/>
    <cellStyle name="Fixed" xfId="75"/>
    <cellStyle name="Fixed 2" xfId="504"/>
    <cellStyle name="Good" xfId="33"/>
    <cellStyle name="Good 2" xfId="859"/>
    <cellStyle name="Heading 1" xfId="34"/>
    <cellStyle name="Heading 1 2" xfId="505"/>
    <cellStyle name="Heading 1 3" xfId="860"/>
    <cellStyle name="Heading 2" xfId="35"/>
    <cellStyle name="Heading 2 2" xfId="506"/>
    <cellStyle name="Heading 2 3" xfId="861"/>
    <cellStyle name="Heading 3" xfId="36"/>
    <cellStyle name="Heading 3 2" xfId="507"/>
    <cellStyle name="Heading 3 3" xfId="862"/>
    <cellStyle name="Heading 4" xfId="37"/>
    <cellStyle name="Heading 4 2" xfId="508"/>
    <cellStyle name="Heading 4 3" xfId="863"/>
    <cellStyle name="Heading1" xfId="76"/>
    <cellStyle name="Heading2" xfId="77"/>
    <cellStyle name="Hyperlink 2" xfId="509"/>
    <cellStyle name="Hyperlink 2 2" xfId="510"/>
    <cellStyle name="Hyperlink 3" xfId="511"/>
    <cellStyle name="Hyperlink 4" xfId="512"/>
    <cellStyle name="Hyperlink 5" xfId="513"/>
    <cellStyle name="Input" xfId="38"/>
    <cellStyle name="Input 2" xfId="86"/>
    <cellStyle name="Input 3" xfId="864"/>
    <cellStyle name="Linked Cell" xfId="39"/>
    <cellStyle name="Linked Cell 2" xfId="865"/>
    <cellStyle name="MS_English" xfId="78"/>
    <cellStyle name="Neutral" xfId="40"/>
    <cellStyle name="Neutral 2" xfId="866"/>
    <cellStyle name="Normal" xfId="0" builtinId="0"/>
    <cellStyle name="Normal 10" xfId="41"/>
    <cellStyle name="Normal 10 2" xfId="514"/>
    <cellStyle name="Normal 10 3" xfId="515"/>
    <cellStyle name="Normal 10 4" xfId="516"/>
    <cellStyle name="Normal 10 5" xfId="517"/>
    <cellStyle name="Normal 10 6" xfId="922"/>
    <cellStyle name="Normal 100" xfId="518"/>
    <cellStyle name="Normal 101" xfId="519"/>
    <cellStyle name="Normal 102" xfId="520"/>
    <cellStyle name="Normal 103" xfId="521"/>
    <cellStyle name="Normal 104" xfId="522"/>
    <cellStyle name="Normal 105" xfId="523"/>
    <cellStyle name="Normal 106" xfId="524"/>
    <cellStyle name="Normal 107" xfId="525"/>
    <cellStyle name="Normal 108" xfId="526"/>
    <cellStyle name="Normal 109" xfId="527"/>
    <cellStyle name="Normal 11" xfId="73"/>
    <cellStyle name="Normal 11 2" xfId="104"/>
    <cellStyle name="Normal 11 3" xfId="117"/>
    <cellStyle name="Normal 110" xfId="528"/>
    <cellStyle name="Normal 111" xfId="529"/>
    <cellStyle name="Normal 112" xfId="530"/>
    <cellStyle name="Normal 113" xfId="531"/>
    <cellStyle name="Normal 114" xfId="532"/>
    <cellStyle name="Normal 115" xfId="533"/>
    <cellStyle name="Normal 116" xfId="534"/>
    <cellStyle name="Normal 117" xfId="535"/>
    <cellStyle name="Normal 118" xfId="536"/>
    <cellStyle name="Normal 119" xfId="537"/>
    <cellStyle name="Normal 12" xfId="108"/>
    <cellStyle name="Normal 12 2" xfId="538"/>
    <cellStyle name="Normal 12 3" xfId="539"/>
    <cellStyle name="Normal 120" xfId="936"/>
    <cellStyle name="Normal 121" xfId="937"/>
    <cellStyle name="Normal 13" xfId="540"/>
    <cellStyle name="Normal 13 2" xfId="541"/>
    <cellStyle name="Normal 14" xfId="542"/>
    <cellStyle name="Normal 14 2" xfId="543"/>
    <cellStyle name="Normal 14 3" xfId="923"/>
    <cellStyle name="Normal 15" xfId="544"/>
    <cellStyle name="Normal 15 2" xfId="545"/>
    <cellStyle name="Normal 15 3" xfId="926"/>
    <cellStyle name="Normal 16" xfId="546"/>
    <cellStyle name="Normal 16 2" xfId="547"/>
    <cellStyle name="Normal 17" xfId="548"/>
    <cellStyle name="Normal 18" xfId="549"/>
    <cellStyle name="Normal 18 2" xfId="550"/>
    <cellStyle name="Normal 19" xfId="551"/>
    <cellStyle name="Normal 2" xfId="42"/>
    <cellStyle name="Normal 2 2" xfId="43"/>
    <cellStyle name="Normal 2 2 2" xfId="88"/>
    <cellStyle name="Normal 2 2 2 2" xfId="552"/>
    <cellStyle name="Normal 2 2 3" xfId="553"/>
    <cellStyle name="Normal 2 2 3 2" xfId="554"/>
    <cellStyle name="Normal 2 2 3 2 2" xfId="555"/>
    <cellStyle name="Normal 2 2 3 3" xfId="556"/>
    <cellStyle name="Normal 2 2 3 3 2" xfId="557"/>
    <cellStyle name="Normal 2 2 3 4" xfId="558"/>
    <cellStyle name="Normal 2 2 3 4 2" xfId="559"/>
    <cellStyle name="Normal 2 2 3 5" xfId="560"/>
    <cellStyle name="Normal 2 2 3 5 2" xfId="561"/>
    <cellStyle name="Normal 2 2 3 6" xfId="562"/>
    <cellStyle name="Normal 2 2 3 6 2" xfId="563"/>
    <cellStyle name="Normal 2 2 3 7" xfId="564"/>
    <cellStyle name="Normal 2 2 4" xfId="565"/>
    <cellStyle name="Normal 2 2 4 2" xfId="566"/>
    <cellStyle name="Normal 2 2 5" xfId="567"/>
    <cellStyle name="Normal 2 2 5 2" xfId="568"/>
    <cellStyle name="Normal 2 2_דרישות_הון_תק_נוכחית" xfId="569"/>
    <cellStyle name="Normal 2 3" xfId="44"/>
    <cellStyle name="Normal 2 3 2" xfId="89"/>
    <cellStyle name="Normal 2 3 3" xfId="105"/>
    <cellStyle name="Normal 2 3 4" xfId="570"/>
    <cellStyle name="Normal 2 4" xfId="45"/>
    <cellStyle name="Normal 2 4 2" xfId="90"/>
    <cellStyle name="Normal 2 5" xfId="46"/>
    <cellStyle name="Normal 2 6" xfId="87"/>
    <cellStyle name="Normal 2 7" xfId="826"/>
    <cellStyle name="Normal 2 8" xfId="827"/>
    <cellStyle name="Normal 2 9" xfId="828"/>
    <cellStyle name="Normal 2_דרישות_הון_תק_נוכחית" xfId="571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47"/>
    <cellStyle name="Normal 3 2" xfId="48"/>
    <cellStyle name="Normal 3 2 2" xfId="91"/>
    <cellStyle name="Normal 3 3" xfId="49"/>
    <cellStyle name="Normal 3 3 2" xfId="92"/>
    <cellStyle name="Normal 3 4" xfId="582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590"/>
    <cellStyle name="Normal 38" xfId="591"/>
    <cellStyle name="Normal 39" xfId="592"/>
    <cellStyle name="Normal 4" xfId="50"/>
    <cellStyle name="Normal 4 2" xfId="112"/>
    <cellStyle name="Normal 4 2 2" xfId="593"/>
    <cellStyle name="Normal 4 3" xfId="594"/>
    <cellStyle name="Normal 4 4" xfId="595"/>
    <cellStyle name="Normal 40" xfId="596"/>
    <cellStyle name="Normal 41" xfId="597"/>
    <cellStyle name="Normal 42" xfId="598"/>
    <cellStyle name="Normal 43" xfId="599"/>
    <cellStyle name="Normal 44" xfId="600"/>
    <cellStyle name="Normal 45" xfId="601"/>
    <cellStyle name="Normal 46" xfId="602"/>
    <cellStyle name="Normal 47" xfId="603"/>
    <cellStyle name="Normal 48" xfId="604"/>
    <cellStyle name="Normal 49" xfId="605"/>
    <cellStyle name="Normal 5" xfId="51"/>
    <cellStyle name="Normal 5 2" xfId="606"/>
    <cellStyle name="Normal 5 2 2" xfId="607"/>
    <cellStyle name="Normal 5 2 3" xfId="917"/>
    <cellStyle name="Normal 5 3" xfId="608"/>
    <cellStyle name="Normal 5 4" xfId="609"/>
    <cellStyle name="Normal 5 5" xfId="610"/>
    <cellStyle name="Normal 5 6" xfId="912"/>
    <cellStyle name="Normal 50" xfId="611"/>
    <cellStyle name="Normal 51" xfId="612"/>
    <cellStyle name="Normal 52" xfId="613"/>
    <cellStyle name="Normal 53" xfId="614"/>
    <cellStyle name="Normal 54" xfId="615"/>
    <cellStyle name="Normal 55" xfId="616"/>
    <cellStyle name="Normal 56" xfId="617"/>
    <cellStyle name="Normal 57" xfId="618"/>
    <cellStyle name="Normal 58" xfId="619"/>
    <cellStyle name="Normal 59" xfId="620"/>
    <cellStyle name="Normal 6" xfId="52"/>
    <cellStyle name="Normal 6 2" xfId="103"/>
    <cellStyle name="Normal 6 2 2" xfId="621"/>
    <cellStyle name="Normal 6 3" xfId="622"/>
    <cellStyle name="Normal 6 4" xfId="623"/>
    <cellStyle name="Normal 60" xfId="624"/>
    <cellStyle name="Normal 61" xfId="625"/>
    <cellStyle name="Normal 62" xfId="626"/>
    <cellStyle name="Normal 63" xfId="627"/>
    <cellStyle name="Normal 64" xfId="628"/>
    <cellStyle name="Normal 65" xfId="629"/>
    <cellStyle name="Normal 66" xfId="630"/>
    <cellStyle name="Normal 67" xfId="631"/>
    <cellStyle name="Normal 68" xfId="632"/>
    <cellStyle name="Normal 69" xfId="633"/>
    <cellStyle name="Normal 7" xfId="53"/>
    <cellStyle name="Normal 7 2" xfId="634"/>
    <cellStyle name="Normal 7 3" xfId="635"/>
    <cellStyle name="Normal 7 4" xfId="636"/>
    <cellStyle name="Normal 70" xfId="637"/>
    <cellStyle name="Normal 71" xfId="638"/>
    <cellStyle name="Normal 72" xfId="639"/>
    <cellStyle name="Normal 73" xfId="640"/>
    <cellStyle name="Normal 74" xfId="641"/>
    <cellStyle name="Normal 75" xfId="642"/>
    <cellStyle name="Normal 76" xfId="643"/>
    <cellStyle name="Normal 77" xfId="644"/>
    <cellStyle name="Normal 78" xfId="645"/>
    <cellStyle name="Normal 79" xfId="646"/>
    <cellStyle name="Normal 8" xfId="54"/>
    <cellStyle name="Normal 8 2" xfId="109"/>
    <cellStyle name="Normal 8 2 2" xfId="647"/>
    <cellStyle name="Normal 8 2 3" xfId="648"/>
    <cellStyle name="Normal 8 3" xfId="649"/>
    <cellStyle name="Normal 8 3 2" xfId="650"/>
    <cellStyle name="Normal 8 4" xfId="651"/>
    <cellStyle name="Normal 8 4 2" xfId="652"/>
    <cellStyle name="Normal 8 5" xfId="653"/>
    <cellStyle name="Normal 8 5 2" xfId="654"/>
    <cellStyle name="Normal 8 5 2 2" xfId="655"/>
    <cellStyle name="Normal 8 5 3" xfId="656"/>
    <cellStyle name="Normal 8 6" xfId="657"/>
    <cellStyle name="Normal 8 6 2" xfId="658"/>
    <cellStyle name="Normal 8 7" xfId="659"/>
    <cellStyle name="Normal 8 8" xfId="660"/>
    <cellStyle name="Normal 8 9" xfId="918"/>
    <cellStyle name="Normal 80" xfId="661"/>
    <cellStyle name="Normal 81" xfId="662"/>
    <cellStyle name="Normal 82" xfId="663"/>
    <cellStyle name="Normal 83" xfId="664"/>
    <cellStyle name="Normal 84" xfId="665"/>
    <cellStyle name="Normal 85" xfId="666"/>
    <cellStyle name="Normal 86" xfId="667"/>
    <cellStyle name="Normal 87" xfId="668"/>
    <cellStyle name="Normal 88" xfId="669"/>
    <cellStyle name="Normal 89" xfId="670"/>
    <cellStyle name="Normal 9" xfId="55"/>
    <cellStyle name="Normal 9 2" xfId="110"/>
    <cellStyle name="Normal 9 2 2" xfId="671"/>
    <cellStyle name="Normal 9 3" xfId="672"/>
    <cellStyle name="Normal 9 4" xfId="673"/>
    <cellStyle name="Normal 9 5" xfId="919"/>
    <cellStyle name="Normal 90" xfId="674"/>
    <cellStyle name="Normal 91" xfId="675"/>
    <cellStyle name="Normal 92" xfId="676"/>
    <cellStyle name="Normal 93" xfId="677"/>
    <cellStyle name="Normal 94" xfId="678"/>
    <cellStyle name="Normal 95" xfId="679"/>
    <cellStyle name="Normal 96" xfId="680"/>
    <cellStyle name="Normal 97" xfId="681"/>
    <cellStyle name="Normal 98" xfId="682"/>
    <cellStyle name="Normal 99" xfId="683"/>
    <cellStyle name="Normal_חשיפה_תושבי_חוץ_רביעים4 2010(2)" xfId="829"/>
    <cellStyle name="Note" xfId="56"/>
    <cellStyle name="Note 2" xfId="93"/>
    <cellStyle name="Note 2 2" xfId="893"/>
    <cellStyle name="Note 3" xfId="684"/>
    <cellStyle name="Note 3 2" xfId="916"/>
    <cellStyle name="Note 3 3" xfId="873"/>
    <cellStyle name="Output" xfId="57"/>
    <cellStyle name="Output 2" xfId="685"/>
    <cellStyle name="Output 3" xfId="867"/>
    <cellStyle name="Percent" xfId="72" builtinId="5"/>
    <cellStyle name="Percent 10" xfId="686"/>
    <cellStyle name="Percent 10 2" xfId="687"/>
    <cellStyle name="Percent 11" xfId="688"/>
    <cellStyle name="Percent 12" xfId="689"/>
    <cellStyle name="Percent 13" xfId="868"/>
    <cellStyle name="Percent 2" xfId="58"/>
    <cellStyle name="Percent 2 2" xfId="59"/>
    <cellStyle name="Percent 2 2 2" xfId="95"/>
    <cellStyle name="Percent 2 3" xfId="94"/>
    <cellStyle name="Percent 3" xfId="60"/>
    <cellStyle name="Percent 3 2" xfId="96"/>
    <cellStyle name="Percent 3 3" xfId="914"/>
    <cellStyle name="Percent 4" xfId="113"/>
    <cellStyle name="Percent 4 2" xfId="921"/>
    <cellStyle name="Percent 5" xfId="690"/>
    <cellStyle name="Percent 5 2" xfId="925"/>
    <cellStyle name="Percent 6" xfId="691"/>
    <cellStyle name="Percent 7" xfId="692"/>
    <cellStyle name="Percent 8" xfId="693"/>
    <cellStyle name="Percent 9" xfId="694"/>
    <cellStyle name="Percent0" xfId="695"/>
    <cellStyle name="Percent1" xfId="696"/>
    <cellStyle name="SAPBEXaggData" xfId="697"/>
    <cellStyle name="SAPBEXaggData 2" xfId="698"/>
    <cellStyle name="SAPBEXaggDataEmph" xfId="699"/>
    <cellStyle name="SAPBEXaggDataEmph 2" xfId="700"/>
    <cellStyle name="SAPBEXaggItem" xfId="701"/>
    <cellStyle name="SAPBEXaggItem 2" xfId="702"/>
    <cellStyle name="SAPBEXaggItemX" xfId="703"/>
    <cellStyle name="SAPBEXaggItemX 2" xfId="704"/>
    <cellStyle name="SAPBEXchaText" xfId="705"/>
    <cellStyle name="SAPBEXchaText 2" xfId="706"/>
    <cellStyle name="SAPBEXexcBad7" xfId="707"/>
    <cellStyle name="SAPBEXexcBad7 2" xfId="708"/>
    <cellStyle name="SAPBEXexcBad8" xfId="709"/>
    <cellStyle name="SAPBEXexcBad8 2" xfId="710"/>
    <cellStyle name="SAPBEXexcBad9" xfId="711"/>
    <cellStyle name="SAPBEXexcBad9 2" xfId="712"/>
    <cellStyle name="SAPBEXexcCritical4" xfId="713"/>
    <cellStyle name="SAPBEXexcCritical4 2" xfId="714"/>
    <cellStyle name="SAPBEXexcCritical5" xfId="715"/>
    <cellStyle name="SAPBEXexcCritical5 2" xfId="716"/>
    <cellStyle name="SAPBEXexcCritical6" xfId="717"/>
    <cellStyle name="SAPBEXexcCritical6 2" xfId="718"/>
    <cellStyle name="SAPBEXexcGood1" xfId="719"/>
    <cellStyle name="SAPBEXexcGood1 2" xfId="720"/>
    <cellStyle name="SAPBEXexcGood2" xfId="721"/>
    <cellStyle name="SAPBEXexcGood2 2" xfId="722"/>
    <cellStyle name="SAPBEXexcGood3" xfId="723"/>
    <cellStyle name="SAPBEXexcGood3 2" xfId="724"/>
    <cellStyle name="SAPBEXfilterDrill" xfId="725"/>
    <cellStyle name="SAPBEXfilterDrill 2" xfId="726"/>
    <cellStyle name="SAPBEXfilterItem" xfId="727"/>
    <cellStyle name="SAPBEXfilterItem 2" xfId="728"/>
    <cellStyle name="SAPBEXfilterText" xfId="729"/>
    <cellStyle name="SAPBEXfilterText 2" xfId="730"/>
    <cellStyle name="SAPBEXformats" xfId="731"/>
    <cellStyle name="SAPBEXformats 2" xfId="732"/>
    <cellStyle name="SAPBEXheaderItem" xfId="733"/>
    <cellStyle name="SAPBEXheaderItem 2" xfId="734"/>
    <cellStyle name="SAPBEXheaderText" xfId="735"/>
    <cellStyle name="SAPBEXheaderText 2" xfId="736"/>
    <cellStyle name="SAPBEXHLevel0" xfId="737"/>
    <cellStyle name="SAPBEXHLevel0 2" xfId="738"/>
    <cellStyle name="SAPBEXHLevel0X" xfId="739"/>
    <cellStyle name="SAPBEXHLevel0X 2" xfId="740"/>
    <cellStyle name="SAPBEXHLevel1" xfId="741"/>
    <cellStyle name="SAPBEXHLevel1 2" xfId="742"/>
    <cellStyle name="SAPBEXHLevel1X" xfId="743"/>
    <cellStyle name="SAPBEXHLevel1X 2" xfId="744"/>
    <cellStyle name="SAPBEXHLevel2" xfId="745"/>
    <cellStyle name="SAPBEXHLevel2 2" xfId="746"/>
    <cellStyle name="SAPBEXHLevel2X" xfId="747"/>
    <cellStyle name="SAPBEXHLevel2X 2" xfId="748"/>
    <cellStyle name="SAPBEXHLevel3" xfId="749"/>
    <cellStyle name="SAPBEXHLevel3 2" xfId="750"/>
    <cellStyle name="SAPBEXHLevel3X" xfId="751"/>
    <cellStyle name="SAPBEXHLevel3X 2" xfId="752"/>
    <cellStyle name="SAPBEXinputData" xfId="753"/>
    <cellStyle name="SAPBEXinputData 2" xfId="754"/>
    <cellStyle name="SAPBEXItemHeader" xfId="755"/>
    <cellStyle name="SAPBEXresData" xfId="756"/>
    <cellStyle name="SAPBEXresData 2" xfId="757"/>
    <cellStyle name="SAPBEXresDataEmph" xfId="758"/>
    <cellStyle name="SAPBEXresDataEmph 2" xfId="759"/>
    <cellStyle name="SAPBEXresItem" xfId="760"/>
    <cellStyle name="SAPBEXresItem 2" xfId="761"/>
    <cellStyle name="SAPBEXresItemX" xfId="762"/>
    <cellStyle name="SAPBEXresItemX 2" xfId="763"/>
    <cellStyle name="SAPBEXstdData" xfId="764"/>
    <cellStyle name="SAPBEXstdData 2" xfId="765"/>
    <cellStyle name="SAPBEXstdDataEmph" xfId="766"/>
    <cellStyle name="SAPBEXstdDataEmph 2" xfId="767"/>
    <cellStyle name="SAPBEXstdItem" xfId="768"/>
    <cellStyle name="SAPBEXstdItem 2" xfId="769"/>
    <cellStyle name="SAPBEXstdItemX" xfId="770"/>
    <cellStyle name="SAPBEXstdItemX 2" xfId="771"/>
    <cellStyle name="SAPBEXtitle" xfId="772"/>
    <cellStyle name="SAPBEXtitle 2" xfId="773"/>
    <cellStyle name="SAPBEXunassignedItem" xfId="774"/>
    <cellStyle name="SAPBEXundefined" xfId="775"/>
    <cellStyle name="SAPBEXundefined 2" xfId="776"/>
    <cellStyle name="Sheet Title" xfId="777"/>
    <cellStyle name="Sub_tot_h" xfId="61"/>
    <cellStyle name="Text_e" xfId="62"/>
    <cellStyle name="Title" xfId="63"/>
    <cellStyle name="Title 2" xfId="778"/>
    <cellStyle name="Title 3" xfId="869"/>
    <cellStyle name="Total" xfId="64"/>
    <cellStyle name="Total 2" xfId="779"/>
    <cellStyle name="Total 3" xfId="870"/>
    <cellStyle name="Warning Text" xfId="65"/>
    <cellStyle name="Warning Text 2" xfId="871"/>
    <cellStyle name="XL3 Blue" xfId="66"/>
    <cellStyle name="XL3 Blue 2" xfId="97"/>
    <cellStyle name="XL3 Green" xfId="67"/>
    <cellStyle name="XL3 Green 2" xfId="98"/>
    <cellStyle name="XL3 Orange" xfId="68"/>
    <cellStyle name="XL3 Orange 2" xfId="99"/>
    <cellStyle name="XL3 Red" xfId="69"/>
    <cellStyle name="XL3 Red 2" xfId="100"/>
    <cellStyle name="XL3 Yellow" xfId="70"/>
    <cellStyle name="XL3 Yellow 2" xfId="101"/>
    <cellStyle name="XLConnect.DateTime" xfId="935"/>
    <cellStyle name="XLConnect.Numeric" xfId="934"/>
    <cellStyle name="הדגשה1 2" xfId="780"/>
    <cellStyle name="הדגשה1 2 2" xfId="894"/>
    <cellStyle name="הדגשה1 3" xfId="781"/>
    <cellStyle name="הדגשה2 2" xfId="782"/>
    <cellStyle name="הדגשה2 2 2" xfId="895"/>
    <cellStyle name="הדגשה2 3" xfId="783"/>
    <cellStyle name="הדגשה3 2" xfId="784"/>
    <cellStyle name="הדגשה3 2 2" xfId="896"/>
    <cellStyle name="הדגשה3 3" xfId="785"/>
    <cellStyle name="הדגשה4 2" xfId="786"/>
    <cellStyle name="הדגשה4 2 2" xfId="897"/>
    <cellStyle name="הדגשה4 3" xfId="787"/>
    <cellStyle name="הדגשה5 2" xfId="788"/>
    <cellStyle name="הדגשה5 2 2" xfId="898"/>
    <cellStyle name="הדגשה5 3" xfId="789"/>
    <cellStyle name="הדגשה6 2" xfId="790"/>
    <cellStyle name="הדגשה6 2 2" xfId="899"/>
    <cellStyle name="הדגשה6 3" xfId="791"/>
    <cellStyle name="היפר-קישור 2" xfId="111"/>
    <cellStyle name="הערה 2" xfId="114"/>
    <cellStyle name="הערה 2 2" xfId="900"/>
    <cellStyle name="הערה 3" xfId="792"/>
    <cellStyle name="חישוב 2" xfId="793"/>
    <cellStyle name="חישוב 2 2" xfId="901"/>
    <cellStyle name="חישוב 3" xfId="794"/>
    <cellStyle name="טוב 2" xfId="795"/>
    <cellStyle name="טוב 2 2" xfId="902"/>
    <cellStyle name="טוב 3" xfId="796"/>
    <cellStyle name="טקסט אזהרה 2" xfId="797"/>
    <cellStyle name="טקסט אזהרה 2 2" xfId="903"/>
    <cellStyle name="טקסט אזהרה 3" xfId="798"/>
    <cellStyle name="טקסט הסברי 2" xfId="799"/>
    <cellStyle name="טקסט הסברי 2 2" xfId="904"/>
    <cellStyle name="כותרת 1 2" xfId="800"/>
    <cellStyle name="כותרת 1 3" xfId="801"/>
    <cellStyle name="כותרת 2 2" xfId="802"/>
    <cellStyle name="כותרת 2 3" xfId="803"/>
    <cellStyle name="כותרת 3 2" xfId="804"/>
    <cellStyle name="כותרת 3 3" xfId="805"/>
    <cellStyle name="כותרת 4 2" xfId="806"/>
    <cellStyle name="כותרת 4 3" xfId="807"/>
    <cellStyle name="כותרת 5" xfId="808"/>
    <cellStyle name="ניטראלי 2" xfId="809"/>
    <cellStyle name="ניטראלי 2 2" xfId="905"/>
    <cellStyle name="ניטראלי 3" xfId="810"/>
    <cellStyle name="נמצאה שגיאה על-ידי Microsoft Excel בנוסחה שהזנת. האם ברצונך לקבל את התיקון המוצע למטה?_x000a__x000a_|_x000a__x000a_• כדי לקבל את התיקון, לחץ על כן._x000a_• כדי לסגור הודעה זו ולתקן את הנוסחה בעצמך, לחץ על לא._OQ4-04_2" xfId="811"/>
    <cellStyle name="סה&quot;כ 2" xfId="812"/>
    <cellStyle name="סה&quot;כ 2 2" xfId="906"/>
    <cellStyle name="סה&quot;כ 3" xfId="813"/>
    <cellStyle name="פלט 2" xfId="814"/>
    <cellStyle name="פלט 2 2" xfId="907"/>
    <cellStyle name="פלט 3" xfId="815"/>
    <cellStyle name="קלט 2" xfId="816"/>
    <cellStyle name="קלט 2 2" xfId="908"/>
    <cellStyle name="קלט 3" xfId="817"/>
    <cellStyle name="רע 2" xfId="818"/>
    <cellStyle name="רע 2 2" xfId="909"/>
    <cellStyle name="רע 3" xfId="819"/>
    <cellStyle name="תא מסומן 2" xfId="820"/>
    <cellStyle name="תא מסומן 2 2" xfId="910"/>
    <cellStyle name="תא מסומן 3" xfId="821"/>
    <cellStyle name="תא מקושר 2" xfId="822"/>
    <cellStyle name="תא מקושר 2 2" xfId="911"/>
    <cellStyle name="תא מקושר 3" xfId="823"/>
    <cellStyle name="תוכן - מיכון דוחות" xfId="824"/>
    <cellStyle name="標準_-004x_入力訂正84ステータスバー非表示にしない_入力訂正83_入力訂正84ステータスバー非表示にしない_入力訂正84_入力訂正85" xfId="71"/>
  </cellStyles>
  <dxfs count="208"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Arial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minor"/>
      </font>
      <alignment horizontal="center" vertical="center" textRotation="0" wrapText="1" indent="0" justifyLastLine="0" shrinkToFit="0" readingOrder="1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rgb="FFAEDCE0"/>
        </patternFill>
      </fill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sz val="11"/>
        <name val="Assistant"/>
        <scheme val="none"/>
      </font>
    </dxf>
    <dxf>
      <font>
        <strike val="0"/>
        <outline val="0"/>
        <shadow val="0"/>
        <sz val="1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3" formatCode="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sz val="11"/>
        <name val="Assistant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solid">
          <fgColor indexed="64"/>
          <bgColor rgb="FFAEDCE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3" formatCode="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3" formatCode="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1"/>
        <name val="Assistan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sz val="11"/>
        <name val="Assistant"/>
        <scheme val="none"/>
      </font>
      <fill>
        <patternFill patternType="solid">
          <fgColor indexed="64"/>
          <bgColor rgb="FFAEDCE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</dxf>
    <dxf>
      <font>
        <strike val="0"/>
        <outline val="0"/>
        <shadow val="0"/>
        <sz val="11"/>
        <name val="Assistant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sz val="11"/>
        <name val="Assistant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AEDCE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sz val="11"/>
        <name val="Assistant"/>
        <scheme val="none"/>
      </font>
      <numFmt numFmtId="0" formatCode="General"/>
    </dxf>
    <dxf>
      <font>
        <strike val="0"/>
        <outline val="0"/>
        <shadow val="0"/>
        <sz val="1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sz val="11"/>
        <name val="Assistant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solid">
          <fgColor indexed="64"/>
          <bgColor rgb="FFAEDCE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auto="1"/>
        </left>
        <right/>
        <top style="thin">
          <color theme="6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auto="1"/>
        </left>
        <right/>
        <top style="thin">
          <color theme="6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" formatCode="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solid">
          <fgColor theme="6" tint="0.79998168889431442"/>
          <bgColor theme="6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solid">
          <fgColor indexed="64"/>
          <bgColor rgb="FFAEDCE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3" formatCode="0.00000000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3" formatCode="0.00000000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80" formatCode="0.000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22" formatCode="mmm\-yy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22" formatCode="mmm\-yy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ssistant"/>
        <scheme val="none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ssistan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ssistant"/>
        <scheme val="none"/>
      </font>
      <fill>
        <patternFill patternType="solid">
          <fgColor indexed="64"/>
          <bgColor rgb="FFAEDCE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72" formatCode="_ * #,##0_ ;_ * \-#,##0_ ;_ * &quot;-&quot;??_ ;_ @_ 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ssistan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ssistant"/>
        <scheme val="none"/>
      </font>
      <fill>
        <patternFill patternType="solid">
          <fgColor indexed="64"/>
          <bgColor rgb="FFAEDCE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  <numFmt numFmtId="169" formatCode="0.0"/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ssistant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fill>
        <patternFill patternType="solid">
          <fgColor indexed="64"/>
          <bgColor rgb="FFAEDCE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</dxf>
    <dxf>
      <font>
        <b val="0"/>
        <strike val="0"/>
        <outline val="0"/>
        <shadow val="0"/>
        <sz val="11"/>
        <name val="Assistant"/>
        <scheme val="none"/>
      </font>
      <numFmt numFmtId="169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</dxf>
    <dxf>
      <font>
        <b val="0"/>
        <strike val="0"/>
        <outline val="0"/>
        <shadow val="0"/>
        <sz val="11"/>
        <name val="Assistant"/>
        <scheme val="none"/>
      </font>
      <numFmt numFmtId="169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ssistant"/>
        <scheme val="none"/>
      </font>
      <numFmt numFmtId="169" formatCode="0.0"/>
    </dxf>
    <dxf>
      <font>
        <b val="0"/>
        <strike val="0"/>
        <outline val="0"/>
        <shadow val="0"/>
        <sz val="11"/>
        <name val="Assistan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69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sz val="11"/>
        <name val="Assistant"/>
        <scheme val="none"/>
      </font>
      <numFmt numFmtId="19" formatCode="dd/mm/yyyy"/>
    </dxf>
    <dxf>
      <font>
        <b val="0"/>
        <strike val="0"/>
        <outline val="0"/>
        <shadow val="0"/>
        <sz val="11"/>
        <name val="Assistant"/>
        <scheme val="none"/>
      </font>
    </dxf>
    <dxf>
      <font>
        <strike val="0"/>
        <outline val="0"/>
        <shadow val="0"/>
        <sz val="11"/>
        <name val="Assistant"/>
        <scheme val="none"/>
      </font>
      <fill>
        <patternFill patternType="solid">
          <fgColor indexed="64"/>
          <bgColor rgb="FFAEDCE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sz val="11"/>
        <name val="Assistant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sz val="11"/>
        <name val="Assistan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-0.249977111117893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7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7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7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7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7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74" formatCode="#,##0.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solid">
          <fgColor indexed="64"/>
          <bgColor rgb="FFAEDCE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alignment horizontal="general" vertical="bottom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rgb="FFAEDCE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2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rgb="FFAEDCE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9" formatCode="dd/mm/yyyy"/>
      <border diagonalUp="0" diagonalDown="0" outline="0">
        <left/>
        <right/>
        <top style="thin">
          <color theme="9"/>
        </top>
        <bottom/>
      </border>
    </dxf>
    <dxf>
      <border outline="0">
        <left style="thin">
          <color theme="9"/>
        </left>
        <right style="thin">
          <color rgb="FF000000"/>
        </right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fill>
        <patternFill patternType="solid">
          <fgColor indexed="64"/>
          <bgColor rgb="FFAEDCE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ssistant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  <numFmt numFmtId="2" formatCode="0.0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" formatCode="0.00"/>
      <fill>
        <patternFill patternType="solid">
          <fgColor indexed="64"/>
          <bgColor rgb="FFAEDCE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5" defaultTableStyle="סגנון טבלה 2" defaultPivotStyle="PivotStyleLight16">
    <tableStyle name="סגנון PivotTable 1" table="0" count="0"/>
    <tableStyle name="סגנון טבלה 1" pivot="0" count="0"/>
    <tableStyle name="סגנון טבלה 2" pivot="0" count="0"/>
    <tableStyle name="סגנון טבלה 3" pivot="0" count="0"/>
    <tableStyle name="סגנון טבלה 4" pivot="0" count="0"/>
  </tableStyles>
  <colors>
    <mruColors>
      <color rgb="FFB4B4B4"/>
      <color rgb="FFF2F2F2"/>
      <color rgb="FFD9D9D9"/>
      <color rgb="FF177990"/>
      <color rgb="FF8BCED6"/>
      <color rgb="FF59BFCB"/>
      <color rgb="FF46B6C7"/>
      <color rgb="FFABAAC7"/>
      <color rgb="FF595959"/>
      <color rgb="FF2E2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3444444444445"/>
          <c:y val="5.9928240740740733E-2"/>
          <c:w val="0.87290999999999996"/>
          <c:h val="0.62852962962962966"/>
        </c:manualLayout>
      </c:layout>
      <c:lineChart>
        <c:grouping val="standard"/>
        <c:varyColors val="0"/>
        <c:ser>
          <c:idx val="2"/>
          <c:order val="0"/>
          <c:tx>
            <c:strRef>
              <c:f>'נתונים ד''-1'!$B$1</c:f>
              <c:strCache>
                <c:ptCount val="1"/>
                <c:pt idx="0">
                  <c:v>שקל/דולר</c:v>
                </c:pt>
              </c:strCache>
            </c:strRef>
          </c:tx>
          <c:spPr>
            <a:ln w="25400" cap="rnd">
              <a:solidFill>
                <a:srgbClr val="28B6C7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ד''-1'!$E$2:$E$14</c:f>
              <c:numCache>
                <c:formatCode>mm/yy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'נתונים ד''-1'!$G$2:$G$14</c:f>
              <c:numCache>
                <c:formatCode>0.00</c:formatCode>
                <c:ptCount val="13"/>
                <c:pt idx="0">
                  <c:v>100</c:v>
                </c:pt>
                <c:pt idx="1">
                  <c:v>98.080614203454886</c:v>
                </c:pt>
                <c:pt idx="2">
                  <c:v>98.437071565670408</c:v>
                </c:pt>
                <c:pt idx="3">
                  <c:v>101.9468055936386</c:v>
                </c:pt>
                <c:pt idx="4">
                  <c:v>99.72580202906498</c:v>
                </c:pt>
                <c:pt idx="5">
                  <c:v>96.462846174938292</c:v>
                </c:pt>
                <c:pt idx="6">
                  <c:v>92.459555799287088</c:v>
                </c:pt>
                <c:pt idx="7">
                  <c:v>92.898272552783112</c:v>
                </c:pt>
                <c:pt idx="8">
                  <c:v>91.362763915547021</c:v>
                </c:pt>
                <c:pt idx="9">
                  <c:v>90.64984919111599</c:v>
                </c:pt>
                <c:pt idx="10">
                  <c:v>88.92240197422538</c:v>
                </c:pt>
                <c:pt idx="11">
                  <c:v>89.470797916095421</c:v>
                </c:pt>
                <c:pt idx="12">
                  <c:v>87.469152728269805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5-4ED7-AD98-303A222098F2}"/>
            </c:ext>
          </c:extLst>
        </c:ser>
        <c:ser>
          <c:idx val="1"/>
          <c:order val="1"/>
          <c:tx>
            <c:strRef>
              <c:f>'נתונים ד''-1'!$D$1</c:f>
              <c:strCache>
                <c:ptCount val="1"/>
                <c:pt idx="0">
                  <c:v>שער חליפין נומינלי אפקטיבי</c:v>
                </c:pt>
              </c:strCache>
            </c:strRef>
          </c:tx>
          <c:spPr>
            <a:ln w="25400" cap="rnd">
              <a:solidFill>
                <a:srgbClr val="ABAAC7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ד''-1'!$E$2:$E$14</c:f>
              <c:numCache>
                <c:formatCode>mm/yy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'נתונים ד''-1'!$I$2:$I$14</c:f>
              <c:numCache>
                <c:formatCode>0.00</c:formatCode>
                <c:ptCount val="13"/>
                <c:pt idx="0">
                  <c:v>100</c:v>
                </c:pt>
                <c:pt idx="1">
                  <c:v>98.278279820618863</c:v>
                </c:pt>
                <c:pt idx="2">
                  <c:v>98.931366867046918</c:v>
                </c:pt>
                <c:pt idx="3">
                  <c:v>103.72993451042625</c:v>
                </c:pt>
                <c:pt idx="4">
                  <c:v>103.59416577073574</c:v>
                </c:pt>
                <c:pt idx="5">
                  <c:v>100.42024731215322</c:v>
                </c:pt>
                <c:pt idx="6">
                  <c:v>97.440100865025727</c:v>
                </c:pt>
                <c:pt idx="7">
                  <c:v>96.513330855844444</c:v>
                </c:pt>
                <c:pt idx="8">
                  <c:v>95.694767559583767</c:v>
                </c:pt>
                <c:pt idx="9">
                  <c:v>94.931938845010663</c:v>
                </c:pt>
                <c:pt idx="10">
                  <c:v>92.507385524916458</c:v>
                </c:pt>
                <c:pt idx="11">
                  <c:v>93.035821874494772</c:v>
                </c:pt>
                <c:pt idx="12">
                  <c:v>91.583133531241486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5-4ED7-AD98-303A222098F2}"/>
            </c:ext>
          </c:extLst>
        </c:ser>
        <c:ser>
          <c:idx val="0"/>
          <c:order val="2"/>
          <c:tx>
            <c:strRef>
              <c:f>'נתונים ד''-1'!$C$1</c:f>
              <c:strCache>
                <c:ptCount val="1"/>
                <c:pt idx="0">
                  <c:v>אירו/שקל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ד''-1'!$E$2:$E$14</c:f>
              <c:numCache>
                <c:formatCode>mm/yy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'נתונים ד''-1'!$H$2:$H$14</c:f>
              <c:numCache>
                <c:formatCode>0.00</c:formatCode>
                <c:ptCount val="13"/>
                <c:pt idx="0">
                  <c:v>100</c:v>
                </c:pt>
                <c:pt idx="1">
                  <c:v>97.687282688863135</c:v>
                </c:pt>
                <c:pt idx="2">
                  <c:v>98.358971657359604</c:v>
                </c:pt>
                <c:pt idx="3">
                  <c:v>105.9398377410178</c:v>
                </c:pt>
                <c:pt idx="4">
                  <c:v>109.05067959119164</c:v>
                </c:pt>
                <c:pt idx="5">
                  <c:v>105.09429986302813</c:v>
                </c:pt>
                <c:pt idx="6">
                  <c:v>104.18291012538194</c:v>
                </c:pt>
                <c:pt idx="7">
                  <c:v>102.11516173216731</c:v>
                </c:pt>
                <c:pt idx="8">
                  <c:v>102.4839321462438</c:v>
                </c:pt>
                <c:pt idx="9">
                  <c:v>102.22052470761774</c:v>
                </c:pt>
                <c:pt idx="10">
                  <c:v>98.827836898114001</c:v>
                </c:pt>
                <c:pt idx="11">
                  <c:v>99.407333263091346</c:v>
                </c:pt>
                <c:pt idx="12">
                  <c:v>98.659256137393314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E5-4ED7-AD98-303A2220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04424"/>
        <c:axId val="705508032"/>
      </c:lineChart>
      <c:dateAx>
        <c:axId val="70550442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705508032"/>
        <c:crosses val="autoZero"/>
        <c:auto val="1"/>
        <c:lblOffset val="100"/>
        <c:baseTimeUnit val="months"/>
        <c:majorUnit val="1"/>
        <c:majorTimeUnit val="months"/>
      </c:dateAx>
      <c:valAx>
        <c:axId val="705508032"/>
        <c:scaling>
          <c:orientation val="minMax"/>
          <c:max val="110"/>
          <c:min val="85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7055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639166666666667E-2"/>
          <c:y val="0.89490092592592596"/>
          <c:w val="0.9"/>
          <c:h val="0.10381759259259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41388888888886E-2"/>
          <c:y val="5.6446850393700787E-2"/>
          <c:w val="0.87919638888888885"/>
          <c:h val="0.67779722222222227"/>
        </c:manualLayout>
      </c:layout>
      <c:lineChart>
        <c:grouping val="standard"/>
        <c:varyColors val="0"/>
        <c:ser>
          <c:idx val="2"/>
          <c:order val="0"/>
          <c:tx>
            <c:strRef>
              <c:f>'נתונים ד''-6'!$B$1</c:f>
              <c:strCache>
                <c:ptCount val="1"/>
                <c:pt idx="0">
                  <c:v>סת"ב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532-4859-A444-3D863DB3E185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5FE-464A-81C4-A31A1A849316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FFFE-401C-A8E6-7985C2145BDF}"/>
              </c:ext>
            </c:extLst>
          </c:dPt>
          <c:dPt>
            <c:idx val="46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FFFE-401C-A8E6-7985C2145BDF}"/>
              </c:ext>
            </c:extLst>
          </c:dPt>
          <c:dPt>
            <c:idx val="4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A385-4F39-AA5C-B63A10ACE0CC}"/>
              </c:ext>
            </c:extLst>
          </c:dPt>
          <c:dPt>
            <c:idx val="5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41BF-4F38-B096-1F3AAB1F77E2}"/>
              </c:ext>
            </c:extLst>
          </c:dPt>
          <c:dPt>
            <c:idx val="7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300B-4238-ACD8-7F793EE26B3C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A9F-4A87-B77F-2ECC0F208F93}"/>
              </c:ext>
            </c:extLst>
          </c:dPt>
          <c:dPt>
            <c:idx val="7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6532-4859-A444-3D863DB3E185}"/>
              </c:ext>
            </c:extLst>
          </c:dPt>
          <c:dPt>
            <c:idx val="83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32-4859-A444-3D863DB3E185}"/>
              </c:ext>
            </c:extLst>
          </c:dPt>
          <c:dPt>
            <c:idx val="146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532-4859-A444-3D863DB3E185}"/>
              </c:ext>
            </c:extLst>
          </c:dPt>
          <c:dPt>
            <c:idx val="155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532-4859-A444-3D863DB3E185}"/>
              </c:ext>
            </c:extLst>
          </c:dPt>
          <c:dPt>
            <c:idx val="156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532-4859-A444-3D863DB3E185}"/>
              </c:ext>
            </c:extLst>
          </c:dPt>
          <c:dPt>
            <c:idx val="166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532-4859-A444-3D863DB3E185}"/>
              </c:ext>
            </c:extLst>
          </c:dPt>
          <c:dPt>
            <c:idx val="167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32-4859-A444-3D863DB3E185}"/>
              </c:ext>
            </c:extLst>
          </c:dPt>
          <c:dLbls>
            <c:dLbl>
              <c:idx val="7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9F-4A87-B77F-2ECC0F208F93}"/>
                </c:ext>
              </c:extLst>
            </c:dLbl>
            <c:dLbl>
              <c:idx val="8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32-4859-A444-3D863DB3E1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ד''-6'!$B$2:$B$85</c:f>
              <c:numCache>
                <c:formatCode>0.0</c:formatCode>
                <c:ptCount val="84"/>
                <c:pt idx="0">
                  <c:v>5.4323640794525074</c:v>
                </c:pt>
                <c:pt idx="1">
                  <c:v>5.6147048061894784</c:v>
                </c:pt>
                <c:pt idx="2">
                  <c:v>4.4570991555360724</c:v>
                </c:pt>
                <c:pt idx="3">
                  <c:v>5.142742191209738</c:v>
                </c:pt>
                <c:pt idx="4">
                  <c:v>4.3469852075502455</c:v>
                </c:pt>
                <c:pt idx="5">
                  <c:v>5.0676446057754081</c:v>
                </c:pt>
                <c:pt idx="6">
                  <c:v>4.3052070386705399</c:v>
                </c:pt>
                <c:pt idx="7">
                  <c:v>5.3981978000682806</c:v>
                </c:pt>
                <c:pt idx="8">
                  <c:v>6.2352605420155545</c:v>
                </c:pt>
                <c:pt idx="9">
                  <c:v>5.9509738582282772</c:v>
                </c:pt>
                <c:pt idx="10">
                  <c:v>4.5679958492081107</c:v>
                </c:pt>
                <c:pt idx="11">
                  <c:v>4.1159167238818171</c:v>
                </c:pt>
                <c:pt idx="12">
                  <c:v>2.2232687414382024</c:v>
                </c:pt>
                <c:pt idx="13">
                  <c:v>5.1592031158171832</c:v>
                </c:pt>
                <c:pt idx="14">
                  <c:v>28.815412344419528</c:v>
                </c:pt>
                <c:pt idx="15">
                  <c:v>10.341666241734238</c:v>
                </c:pt>
                <c:pt idx="16">
                  <c:v>7.3142929574800508</c:v>
                </c:pt>
                <c:pt idx="17">
                  <c:v>7.0505846863708879</c:v>
                </c:pt>
                <c:pt idx="18">
                  <c:v>4.4434743564280108</c:v>
                </c:pt>
                <c:pt idx="19">
                  <c:v>4.0574897180542813</c:v>
                </c:pt>
                <c:pt idx="20">
                  <c:v>6.2435066788714524</c:v>
                </c:pt>
                <c:pt idx="21">
                  <c:v>4.0573494052724248</c:v>
                </c:pt>
                <c:pt idx="22">
                  <c:v>5.2649949234690503</c:v>
                </c:pt>
                <c:pt idx="23">
                  <c:v>4.2653945973934384</c:v>
                </c:pt>
                <c:pt idx="24">
                  <c:v>15.175929883628815</c:v>
                </c:pt>
                <c:pt idx="25">
                  <c:v>4.8489504915247474</c:v>
                </c:pt>
                <c:pt idx="26">
                  <c:v>6.0102079572585518</c:v>
                </c:pt>
                <c:pt idx="27">
                  <c:v>4.427948028730051</c:v>
                </c:pt>
                <c:pt idx="28">
                  <c:v>5.572841459176737</c:v>
                </c:pt>
                <c:pt idx="29">
                  <c:v>3.7472885741770141</c:v>
                </c:pt>
                <c:pt idx="30">
                  <c:v>4.6256931960864565</c:v>
                </c:pt>
                <c:pt idx="31">
                  <c:v>4.3378526457015028</c:v>
                </c:pt>
                <c:pt idx="32">
                  <c:v>3.8029064392398322</c:v>
                </c:pt>
                <c:pt idx="33">
                  <c:v>5.2718513522104136</c:v>
                </c:pt>
                <c:pt idx="34">
                  <c:v>9.2660068166140306</c:v>
                </c:pt>
                <c:pt idx="35">
                  <c:v>8.99</c:v>
                </c:pt>
                <c:pt idx="36">
                  <c:v>5.3465931688457182</c:v>
                </c:pt>
                <c:pt idx="37">
                  <c:v>11.168822299643061</c:v>
                </c:pt>
                <c:pt idx="38">
                  <c:v>7.8700880190718445</c:v>
                </c:pt>
                <c:pt idx="39">
                  <c:v>11.444448280204131</c:v>
                </c:pt>
                <c:pt idx="40">
                  <c:v>14.838308695446475</c:v>
                </c:pt>
                <c:pt idx="41">
                  <c:v>11.303242078110959</c:v>
                </c:pt>
                <c:pt idx="42">
                  <c:v>7.5954025054520704</c:v>
                </c:pt>
                <c:pt idx="43">
                  <c:v>11.297753520206536</c:v>
                </c:pt>
                <c:pt idx="44">
                  <c:v>12.131414819540973</c:v>
                </c:pt>
                <c:pt idx="45">
                  <c:v>12.597974566519088</c:v>
                </c:pt>
                <c:pt idx="46">
                  <c:v>13.983033178320625</c:v>
                </c:pt>
                <c:pt idx="47">
                  <c:v>8.4962025034389175</c:v>
                </c:pt>
                <c:pt idx="48">
                  <c:v>11.665571637512304</c:v>
                </c:pt>
                <c:pt idx="49">
                  <c:v>15.632148206911165</c:v>
                </c:pt>
                <c:pt idx="50">
                  <c:v>13.384452231072661</c:v>
                </c:pt>
                <c:pt idx="51">
                  <c:v>12.296902822788415</c:v>
                </c:pt>
                <c:pt idx="52">
                  <c:v>8.2869111856283659</c:v>
                </c:pt>
                <c:pt idx="53">
                  <c:v>13.489114826535308</c:v>
                </c:pt>
                <c:pt idx="54">
                  <c:v>13.385035038838</c:v>
                </c:pt>
                <c:pt idx="55">
                  <c:v>6.361486151314077</c:v>
                </c:pt>
                <c:pt idx="56">
                  <c:v>7.9963925972930046</c:v>
                </c:pt>
                <c:pt idx="57">
                  <c:v>7.5724048470969931</c:v>
                </c:pt>
                <c:pt idx="58">
                  <c:v>14.117290499805291</c:v>
                </c:pt>
                <c:pt idx="59">
                  <c:v>7.7876041137431864</c:v>
                </c:pt>
                <c:pt idx="60">
                  <c:v>11.196230537</c:v>
                </c:pt>
                <c:pt idx="61">
                  <c:v>10.759589288999999</c:v>
                </c:pt>
                <c:pt idx="62">
                  <c:v>12.255304331</c:v>
                </c:pt>
                <c:pt idx="63">
                  <c:v>14.327212393</c:v>
                </c:pt>
                <c:pt idx="64">
                  <c:v>7.991775851499999</c:v>
                </c:pt>
                <c:pt idx="65">
                  <c:v>8.5178433237999993</c:v>
                </c:pt>
                <c:pt idx="66">
                  <c:v>10.713598567</c:v>
                </c:pt>
                <c:pt idx="67">
                  <c:v>11.085735775</c:v>
                </c:pt>
                <c:pt idx="68">
                  <c:v>12.086905882</c:v>
                </c:pt>
                <c:pt idx="69">
                  <c:v>13.393739751</c:v>
                </c:pt>
                <c:pt idx="70">
                  <c:v>6.6036425580999998</c:v>
                </c:pt>
                <c:pt idx="71">
                  <c:v>8.1999999999999993</c:v>
                </c:pt>
                <c:pt idx="72">
                  <c:v>9.5285065569</c:v>
                </c:pt>
                <c:pt idx="73">
                  <c:v>8.5359722541000007</c:v>
                </c:pt>
                <c:pt idx="74">
                  <c:v>6.2512302697999997</c:v>
                </c:pt>
                <c:pt idx="75">
                  <c:v>12.493529222999999</c:v>
                </c:pt>
                <c:pt idx="76">
                  <c:v>10.771476501</c:v>
                </c:pt>
                <c:pt idx="77">
                  <c:v>13.516042517000001</c:v>
                </c:pt>
                <c:pt idx="78">
                  <c:v>8.2819567263000007</c:v>
                </c:pt>
                <c:pt idx="79">
                  <c:v>9.4999548458999996</c:v>
                </c:pt>
                <c:pt idx="80">
                  <c:v>8.2716790041999992</c:v>
                </c:pt>
                <c:pt idx="81">
                  <c:v>9.2186264825999995</c:v>
                </c:pt>
                <c:pt idx="82">
                  <c:v>7.8235211190000005</c:v>
                </c:pt>
                <c:pt idx="83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32-4859-A444-3D863DB3E185}"/>
            </c:ext>
          </c:extLst>
        </c:ser>
        <c:ser>
          <c:idx val="0"/>
          <c:order val="1"/>
          <c:tx>
            <c:v>ממוצע 21</c:v>
          </c:tx>
          <c:spPr>
            <a:ln w="22225" cap="rnd">
              <a:solidFill>
                <a:srgbClr val="5959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ד''-6'!$H$2:$H$85</c:f>
              <c:numCache>
                <c:formatCode>0.0</c:formatCode>
                <c:ptCount val="84"/>
                <c:pt idx="48">
                  <c:v>10.9979428465449</c:v>
                </c:pt>
                <c:pt idx="49">
                  <c:v>10.9979428465449</c:v>
                </c:pt>
                <c:pt idx="50">
                  <c:v>10.9979428465449</c:v>
                </c:pt>
                <c:pt idx="51">
                  <c:v>10.9979428465449</c:v>
                </c:pt>
                <c:pt idx="52">
                  <c:v>10.9979428465449</c:v>
                </c:pt>
                <c:pt idx="53">
                  <c:v>10.9979428465449</c:v>
                </c:pt>
                <c:pt idx="54">
                  <c:v>10.9979428465449</c:v>
                </c:pt>
                <c:pt idx="55">
                  <c:v>10.9979428465449</c:v>
                </c:pt>
                <c:pt idx="56">
                  <c:v>10.9979428465449</c:v>
                </c:pt>
                <c:pt idx="57">
                  <c:v>10.9979428465449</c:v>
                </c:pt>
                <c:pt idx="58">
                  <c:v>10.9979428465449</c:v>
                </c:pt>
                <c:pt idx="59">
                  <c:v>10.9979428465449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7DF-4837-9839-58401DCDA16F}"/>
            </c:ext>
          </c:extLst>
        </c:ser>
        <c:ser>
          <c:idx val="1"/>
          <c:order val="2"/>
          <c:tx>
            <c:v>ממוצע שנתי</c:v>
          </c:tx>
          <c:spPr>
            <a:ln w="22225" cap="rnd">
              <a:solidFill>
                <a:srgbClr val="5959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ד''-6'!$I$2:$I$85</c:f>
              <c:numCache>
                <c:formatCode>0.0</c:formatCode>
                <c:ptCount val="84"/>
                <c:pt idx="60">
                  <c:v>10.594298188200002</c:v>
                </c:pt>
                <c:pt idx="61">
                  <c:v>10.594298188200002</c:v>
                </c:pt>
                <c:pt idx="62">
                  <c:v>10.594298188200002</c:v>
                </c:pt>
                <c:pt idx="63">
                  <c:v>10.594298188200002</c:v>
                </c:pt>
                <c:pt idx="64">
                  <c:v>10.594298188200002</c:v>
                </c:pt>
                <c:pt idx="65">
                  <c:v>10.594298188200002</c:v>
                </c:pt>
                <c:pt idx="66">
                  <c:v>10.594298188200002</c:v>
                </c:pt>
                <c:pt idx="67">
                  <c:v>10.594298188200002</c:v>
                </c:pt>
                <c:pt idx="68">
                  <c:v>10.594298188200002</c:v>
                </c:pt>
                <c:pt idx="69">
                  <c:v>10.594298188200002</c:v>
                </c:pt>
                <c:pt idx="70">
                  <c:v>10.594298188200002</c:v>
                </c:pt>
                <c:pt idx="71">
                  <c:v>10.594298188200002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DF-4837-9839-58401DCDA16F}"/>
            </c:ext>
          </c:extLst>
        </c:ser>
        <c:ser>
          <c:idx val="3"/>
          <c:order val="3"/>
          <c:tx>
            <c:v>ממוצע 22</c:v>
          </c:tx>
          <c:spPr>
            <a:ln w="22225" cap="rnd">
              <a:solidFill>
                <a:srgbClr val="5959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ד''-6'!$G$2:$G$85</c:f>
              <c:numCache>
                <c:formatCode>0.0</c:formatCode>
                <c:ptCount val="84"/>
                <c:pt idx="36">
                  <c:v>10.672773636233366</c:v>
                </c:pt>
                <c:pt idx="37">
                  <c:v>10.672773636233366</c:v>
                </c:pt>
                <c:pt idx="38">
                  <c:v>10.672773636233366</c:v>
                </c:pt>
                <c:pt idx="39">
                  <c:v>10.672773636233366</c:v>
                </c:pt>
                <c:pt idx="40">
                  <c:v>10.672773636233366</c:v>
                </c:pt>
                <c:pt idx="41">
                  <c:v>10.672773636233366</c:v>
                </c:pt>
                <c:pt idx="42">
                  <c:v>10.672773636233366</c:v>
                </c:pt>
                <c:pt idx="43">
                  <c:v>10.672773636233366</c:v>
                </c:pt>
                <c:pt idx="44">
                  <c:v>10.672773636233366</c:v>
                </c:pt>
                <c:pt idx="45">
                  <c:v>10.672773636233366</c:v>
                </c:pt>
                <c:pt idx="46">
                  <c:v>10.672773636233366</c:v>
                </c:pt>
                <c:pt idx="47">
                  <c:v>10.672773636233366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DE8-4AE3-869E-C58EF9AD50C6}"/>
            </c:ext>
          </c:extLst>
        </c:ser>
        <c:ser>
          <c:idx val="4"/>
          <c:order val="4"/>
          <c:tx>
            <c:v>ממוצע 21</c:v>
          </c:tx>
          <c:spPr>
            <a:ln w="22225" cap="rnd">
              <a:solidFill>
                <a:srgbClr val="5959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ד''-6'!$F$2:$F$85</c:f>
              <c:numCache>
                <c:formatCode>0.0</c:formatCode>
                <c:ptCount val="84"/>
                <c:pt idx="24">
                  <c:v>6.3397897370290117</c:v>
                </c:pt>
                <c:pt idx="25">
                  <c:v>6.3397897370290117</c:v>
                </c:pt>
                <c:pt idx="26">
                  <c:v>6.3397897370290117</c:v>
                </c:pt>
                <c:pt idx="27">
                  <c:v>6.3397897370290117</c:v>
                </c:pt>
                <c:pt idx="28">
                  <c:v>6.3397897370290117</c:v>
                </c:pt>
                <c:pt idx="29">
                  <c:v>6.3397897370290117</c:v>
                </c:pt>
                <c:pt idx="30">
                  <c:v>6.3397897370290117</c:v>
                </c:pt>
                <c:pt idx="31">
                  <c:v>6.3397897370290117</c:v>
                </c:pt>
                <c:pt idx="32">
                  <c:v>6.3397897370290117</c:v>
                </c:pt>
                <c:pt idx="33">
                  <c:v>6.3397897370290117</c:v>
                </c:pt>
                <c:pt idx="34">
                  <c:v>6.3397897370290117</c:v>
                </c:pt>
                <c:pt idx="35">
                  <c:v>6.3397897370290117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DE8-4AE3-869E-C58EF9AD50C6}"/>
            </c:ext>
          </c:extLst>
        </c:ser>
        <c:ser>
          <c:idx val="5"/>
          <c:order val="5"/>
          <c:tx>
            <c:v>ממוצע 20</c:v>
          </c:tx>
          <c:spPr>
            <a:ln w="22225" cap="rnd">
              <a:solidFill>
                <a:srgbClr val="5959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ד''-6'!$E$2:$E$85</c:f>
              <c:numCache>
                <c:formatCode>0.0</c:formatCode>
                <c:ptCount val="84"/>
                <c:pt idx="12">
                  <c:v>7.4363864805623949</c:v>
                </c:pt>
                <c:pt idx="13">
                  <c:v>7.4363864805623949</c:v>
                </c:pt>
                <c:pt idx="14">
                  <c:v>7.4363864805623949</c:v>
                </c:pt>
                <c:pt idx="15">
                  <c:v>7.4363864805623949</c:v>
                </c:pt>
                <c:pt idx="16">
                  <c:v>7.4363864805623949</c:v>
                </c:pt>
                <c:pt idx="17">
                  <c:v>7.4363864805623949</c:v>
                </c:pt>
                <c:pt idx="18">
                  <c:v>7.4363864805623949</c:v>
                </c:pt>
                <c:pt idx="19">
                  <c:v>7.4363864805623949</c:v>
                </c:pt>
                <c:pt idx="20">
                  <c:v>7.4363864805623949</c:v>
                </c:pt>
                <c:pt idx="21">
                  <c:v>7.4363864805623949</c:v>
                </c:pt>
                <c:pt idx="22">
                  <c:v>7.4363864805623949</c:v>
                </c:pt>
                <c:pt idx="23">
                  <c:v>7.4363864805623949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DE8-4AE3-869E-C58EF9AD50C6}"/>
            </c:ext>
          </c:extLst>
        </c:ser>
        <c:ser>
          <c:idx val="6"/>
          <c:order val="6"/>
          <c:tx>
            <c:v>ממוצע 19</c:v>
          </c:tx>
          <c:spPr>
            <a:ln w="22225" cap="rnd">
              <a:solidFill>
                <a:srgbClr val="59595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'נתונים ד''-6'!$C$2:$C$85</c:f>
              <c:numCache>
                <c:formatCode>General</c:formatCode>
                <c:ptCount val="84"/>
                <c:pt idx="5">
                  <c:v>2019</c:v>
                </c:pt>
                <c:pt idx="17">
                  <c:v>2020</c:v>
                </c:pt>
                <c:pt idx="29">
                  <c:v>2021</c:v>
                </c:pt>
                <c:pt idx="41">
                  <c:v>2022</c:v>
                </c:pt>
                <c:pt idx="53">
                  <c:v>2023</c:v>
                </c:pt>
                <c:pt idx="65">
                  <c:v>2024</c:v>
                </c:pt>
                <c:pt idx="77">
                  <c:v>2025</c:v>
                </c:pt>
              </c:numCache>
            </c:numRef>
          </c:cat>
          <c:val>
            <c:numRef>
              <c:f>'נתונים ד''-6'!$D$2:$D$85</c:f>
              <c:numCache>
                <c:formatCode>0.0</c:formatCode>
                <c:ptCount val="84"/>
                <c:pt idx="0">
                  <c:v>5.0529243214821689</c:v>
                </c:pt>
                <c:pt idx="1">
                  <c:v>5.0529243214821689</c:v>
                </c:pt>
                <c:pt idx="2">
                  <c:v>5.0529243214821689</c:v>
                </c:pt>
                <c:pt idx="3">
                  <c:v>5.0529243214821689</c:v>
                </c:pt>
                <c:pt idx="4">
                  <c:v>5.0529243214821689</c:v>
                </c:pt>
                <c:pt idx="5">
                  <c:v>5.0529243214821689</c:v>
                </c:pt>
                <c:pt idx="6">
                  <c:v>5.0529243214821689</c:v>
                </c:pt>
                <c:pt idx="7">
                  <c:v>5.0529243214821689</c:v>
                </c:pt>
                <c:pt idx="8">
                  <c:v>5.0529243214821689</c:v>
                </c:pt>
                <c:pt idx="9">
                  <c:v>5.0529243214821689</c:v>
                </c:pt>
                <c:pt idx="10">
                  <c:v>5.0529243214821689</c:v>
                </c:pt>
                <c:pt idx="11">
                  <c:v>5.0529243214821689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DE8-4AE3-869E-C58EF9AD50C6}"/>
            </c:ext>
          </c:extLst>
        </c:ser>
        <c:ser>
          <c:idx val="7"/>
          <c:order val="7"/>
          <c:tx>
            <c:v>ממוצע 25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'נתונים ד''-6'!$J$2:$J$85</c:f>
              <c:numCache>
                <c:formatCode>0.0</c:formatCode>
                <c:ptCount val="84"/>
                <c:pt idx="72">
                  <c:v>9.2327079583166682</c:v>
                </c:pt>
                <c:pt idx="73">
                  <c:v>9.2327079583166682</c:v>
                </c:pt>
                <c:pt idx="74">
                  <c:v>9.2327079583166682</c:v>
                </c:pt>
                <c:pt idx="75">
                  <c:v>9.2327079583166682</c:v>
                </c:pt>
                <c:pt idx="76">
                  <c:v>9.2327079583166682</c:v>
                </c:pt>
                <c:pt idx="77">
                  <c:v>9.2327079583166682</c:v>
                </c:pt>
                <c:pt idx="78">
                  <c:v>9.2327079583166682</c:v>
                </c:pt>
                <c:pt idx="79">
                  <c:v>9.2327079583166682</c:v>
                </c:pt>
                <c:pt idx="80">
                  <c:v>9.2327079583166682</c:v>
                </c:pt>
                <c:pt idx="81">
                  <c:v>9.2327079583166682</c:v>
                </c:pt>
                <c:pt idx="82">
                  <c:v>9.2327079583166682</c:v>
                </c:pt>
                <c:pt idx="83">
                  <c:v>9.2327079583166682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A48-4A96-B0B7-F5B4A06B4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49528"/>
        <c:axId val="912751824"/>
      </c:lineChart>
      <c:catAx>
        <c:axId val="912749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2751824"/>
        <c:crosses val="autoZero"/>
        <c:auto val="0"/>
        <c:lblAlgn val="ctr"/>
        <c:lblOffset val="100"/>
        <c:tickMarkSkip val="12"/>
        <c:noMultiLvlLbl val="0"/>
      </c:catAx>
      <c:valAx>
        <c:axId val="912751824"/>
        <c:scaling>
          <c:orientation val="minMax"/>
          <c:max val="30"/>
          <c:min val="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274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20056556158606145"/>
          <c:y val="0.92214675925925915"/>
          <c:w val="0.5601544444444444"/>
          <c:h val="7.7853240740740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600">
          <a:solidFill>
            <a:schemeClr val="tx1"/>
          </a:solidFill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8457341630777E-2"/>
          <c:y val="4.8925462962962962E-2"/>
          <c:w val="0.71329488948384667"/>
          <c:h val="0.81474592592592587"/>
        </c:manualLayout>
      </c:layout>
      <c:lineChart>
        <c:grouping val="standard"/>
        <c:varyColors val="0"/>
        <c:ser>
          <c:idx val="4"/>
          <c:order val="0"/>
          <c:tx>
            <c:strRef>
              <c:f>'נתונים ד''-7 (א)'!$F$1</c:f>
              <c:strCache>
                <c:ptCount val="1"/>
                <c:pt idx="0">
                  <c:v>המגזר העסקי הלא-פיננסי</c:v>
                </c:pt>
              </c:strCache>
            </c:strRef>
          </c:tx>
          <c:spPr>
            <a:ln w="28575" cap="rnd">
              <a:solidFill>
                <a:srgbClr val="59BFCB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(א)'!$F$3:$F$15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1.221999790674724</c:v>
                </c:pt>
                <c:pt idx="2">
                  <c:v>2.2887798115535829</c:v>
                </c:pt>
                <c:pt idx="3">
                  <c:v>-2.4098753919912004</c:v>
                </c:pt>
                <c:pt idx="4">
                  <c:v>-5.1707088993187025</c:v>
                </c:pt>
                <c:pt idx="5">
                  <c:v>-0.3266046279722028</c:v>
                </c:pt>
                <c:pt idx="6">
                  <c:v>2.9329061896399953</c:v>
                </c:pt>
                <c:pt idx="7">
                  <c:v>5.5362269010439054</c:v>
                </c:pt>
                <c:pt idx="8">
                  <c:v>6.9924437749185975</c:v>
                </c:pt>
                <c:pt idx="9">
                  <c:v>10.40722398190503</c:v>
                </c:pt>
                <c:pt idx="10">
                  <c:v>12.907612162039133</c:v>
                </c:pt>
                <c:pt idx="11">
                  <c:v>13.495200208525175</c:v>
                </c:pt>
                <c:pt idx="12">
                  <c:v>16.114083120584549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D-45AC-83BE-EC8B55E87AF1}"/>
            </c:ext>
          </c:extLst>
        </c:ser>
        <c:ser>
          <c:idx val="5"/>
          <c:order val="1"/>
          <c:tx>
            <c:strRef>
              <c:f>'נתונים ד''-7 (א)'!$G$1</c:f>
              <c:strCache>
                <c:ptCount val="1"/>
                <c:pt idx="0">
                  <c:v>משקי בית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(א)'!$G$3:$G$15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0.61663314947123493</c:v>
                </c:pt>
                <c:pt idx="2">
                  <c:v>1.2377503518317379</c:v>
                </c:pt>
                <c:pt idx="3">
                  <c:v>1.6054034852195909</c:v>
                </c:pt>
                <c:pt idx="4">
                  <c:v>2.187333772628008</c:v>
                </c:pt>
                <c:pt idx="5">
                  <c:v>3.1121526237733259</c:v>
                </c:pt>
                <c:pt idx="6">
                  <c:v>3.9161776893327831</c:v>
                </c:pt>
                <c:pt idx="7">
                  <c:v>5.1203249498436554</c:v>
                </c:pt>
                <c:pt idx="8">
                  <c:v>6.0748749478292705</c:v>
                </c:pt>
                <c:pt idx="9">
                  <c:v>7.2591541619999456</c:v>
                </c:pt>
                <c:pt idx="10">
                  <c:v>8.2518201779551354</c:v>
                </c:pt>
                <c:pt idx="11">
                  <c:v>9.0182792402788916</c:v>
                </c:pt>
                <c:pt idx="12">
                  <c:v>9.6765380905502081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D-45AC-83BE-EC8B55E87AF1}"/>
            </c:ext>
          </c:extLst>
        </c:ser>
        <c:ser>
          <c:idx val="2"/>
          <c:order val="2"/>
          <c:tx>
            <c:strRef>
              <c:f>'נתונים ד''-7 (א)'!$H$1</c:f>
              <c:strCache>
                <c:ptCount val="1"/>
                <c:pt idx="0">
                  <c:v>תושב חוץ פיננסי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(א)'!$H$3:$H$15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-1.9333257100628054</c:v>
                </c:pt>
                <c:pt idx="2">
                  <c:v>-2.9180004759628742</c:v>
                </c:pt>
                <c:pt idx="3">
                  <c:v>0.75016971564314172</c:v>
                </c:pt>
                <c:pt idx="4">
                  <c:v>-1.0998879341640762</c:v>
                </c:pt>
                <c:pt idx="5">
                  <c:v>-5.6796634342832686</c:v>
                </c:pt>
                <c:pt idx="6">
                  <c:v>-5.4509796154187482</c:v>
                </c:pt>
                <c:pt idx="7">
                  <c:v>-5.0559081959753485</c:v>
                </c:pt>
                <c:pt idx="8">
                  <c:v>-5.7456268323683917</c:v>
                </c:pt>
                <c:pt idx="9">
                  <c:v>-6.0261918152712468</c:v>
                </c:pt>
                <c:pt idx="10">
                  <c:v>-3.617867238040279</c:v>
                </c:pt>
                <c:pt idx="11">
                  <c:v>-2.928384800070404</c:v>
                </c:pt>
                <c:pt idx="12">
                  <c:v>-1.9581660181493978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BD-45AC-83BE-EC8B55E87AF1}"/>
            </c:ext>
          </c:extLst>
        </c:ser>
        <c:ser>
          <c:idx val="1"/>
          <c:order val="3"/>
          <c:tx>
            <c:strRef>
              <c:f>'נתונים ד''-7 (א)'!$C$1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(א)'!$C$3:$C$15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-3.5652191710648921E-2</c:v>
                </c:pt>
                <c:pt idx="2">
                  <c:v>0.36109849687404505</c:v>
                </c:pt>
                <c:pt idx="3">
                  <c:v>3.0648577198003251</c:v>
                </c:pt>
                <c:pt idx="4">
                  <c:v>8.5246880103794247</c:v>
                </c:pt>
                <c:pt idx="5">
                  <c:v>7.2535209547092139</c:v>
                </c:pt>
                <c:pt idx="6">
                  <c:v>2.9821771340923071</c:v>
                </c:pt>
                <c:pt idx="7">
                  <c:v>-2.006078179043981</c:v>
                </c:pt>
                <c:pt idx="8">
                  <c:v>-3.2658501271611868</c:v>
                </c:pt>
                <c:pt idx="9">
                  <c:v>-6.9538734756932827</c:v>
                </c:pt>
                <c:pt idx="10">
                  <c:v>-13.024589365450844</c:v>
                </c:pt>
                <c:pt idx="11">
                  <c:v>-16.649706908948957</c:v>
                </c:pt>
                <c:pt idx="12">
                  <c:v>-19.916349577860192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BD-45AC-83BE-EC8B55E87AF1}"/>
            </c:ext>
          </c:extLst>
        </c:ser>
        <c:ser>
          <c:idx val="0"/>
          <c:order val="4"/>
          <c:tx>
            <c:strRef>
              <c:f>'נתונים ד''-7 (א)'!$J$1</c:f>
              <c:strCache>
                <c:ptCount val="1"/>
                <c:pt idx="0">
                  <c:v>סקטור פיננסי</c:v>
                </c:pt>
              </c:strCache>
            </c:strRef>
          </c:tx>
          <c:spPr>
            <a:ln w="28575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(א)'!$J$3:$J$15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0.33665488998201598</c:v>
                </c:pt>
                <c:pt idx="2">
                  <c:v>0.81420381691643895</c:v>
                </c:pt>
                <c:pt idx="3">
                  <c:v>1.3571882385528879</c:v>
                </c:pt>
                <c:pt idx="4">
                  <c:v>2.1604504311890054</c:v>
                </c:pt>
                <c:pt idx="5">
                  <c:v>2.1193980700780934</c:v>
                </c:pt>
                <c:pt idx="6">
                  <c:v>1.2228069865842057</c:v>
                </c:pt>
                <c:pt idx="7">
                  <c:v>1.7137049208924924</c:v>
                </c:pt>
                <c:pt idx="8">
                  <c:v>2.2025088637331152</c:v>
                </c:pt>
                <c:pt idx="9">
                  <c:v>2.4560593637320163</c:v>
                </c:pt>
                <c:pt idx="10">
                  <c:v>2.8733765361224561</c:v>
                </c:pt>
                <c:pt idx="11">
                  <c:v>3.1564048547507548</c:v>
                </c:pt>
                <c:pt idx="12">
                  <c:v>3.3086740624945286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F-46AF-9151-57D699D13965}"/>
            </c:ext>
          </c:extLst>
        </c:ser>
        <c:ser>
          <c:idx val="3"/>
          <c:order val="5"/>
          <c:tx>
            <c:strRef>
              <c:f>'נתונים ד''-7 (א)'!$I$1</c:f>
              <c:strCache>
                <c:ptCount val="1"/>
                <c:pt idx="0">
                  <c:v>תושב חוץ לא פיננסי</c:v>
                </c:pt>
              </c:strCache>
            </c:strRef>
          </c:tx>
          <c:spPr>
            <a:ln w="28575" cap="rnd">
              <a:solidFill>
                <a:srgbClr val="ABAAC7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(א)'!$I$3:$I$15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-1.3778945155625033</c:v>
                </c:pt>
                <c:pt idx="2">
                  <c:v>-3.1183737156342963</c:v>
                </c:pt>
                <c:pt idx="3">
                  <c:v>-4.1127669342557098</c:v>
                </c:pt>
                <c:pt idx="4">
                  <c:v>-4.6453061054771805</c:v>
                </c:pt>
                <c:pt idx="5">
                  <c:v>-6.0338308220390067</c:v>
                </c:pt>
                <c:pt idx="6">
                  <c:v>-6.4129984663448205</c:v>
                </c:pt>
                <c:pt idx="7">
                  <c:v>-6.8058611335038837</c:v>
                </c:pt>
                <c:pt idx="8">
                  <c:v>-7.9510028359233109</c:v>
                </c:pt>
                <c:pt idx="9">
                  <c:v>-8.7594886393865661</c:v>
                </c:pt>
                <c:pt idx="10">
                  <c:v>-9.4416155173281968</c:v>
                </c:pt>
                <c:pt idx="11">
                  <c:v>-9.7521414076702531</c:v>
                </c:pt>
                <c:pt idx="12">
                  <c:v>-10.254912357834909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2E-4FD9-B2B9-671D35DA8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528104"/>
        <c:axId val="660525480"/>
      </c:lineChart>
      <c:catAx>
        <c:axId val="66052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660525480"/>
        <c:crosses val="autoZero"/>
        <c:auto val="1"/>
        <c:lblAlgn val="ctr"/>
        <c:lblOffset val="100"/>
        <c:noMultiLvlLbl val="0"/>
      </c:catAx>
      <c:valAx>
        <c:axId val="660525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66052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38457341630777E-2"/>
          <c:y val="4.8925462962962962E-2"/>
          <c:w val="0.71329488948384667"/>
          <c:h val="0.81474592592592587"/>
        </c:manualLayout>
      </c:layout>
      <c:lineChart>
        <c:grouping val="standard"/>
        <c:varyColors val="0"/>
        <c:ser>
          <c:idx val="4"/>
          <c:order val="0"/>
          <c:tx>
            <c:strRef>
              <c:f>'נתונים ד''-7 (א)'!$F$1</c:f>
              <c:strCache>
                <c:ptCount val="1"/>
                <c:pt idx="0">
                  <c:v>המגזר העסקי הלא-פיננסי</c:v>
                </c:pt>
              </c:strCache>
            </c:strRef>
          </c:tx>
          <c:spPr>
            <a:ln w="28575" cap="rnd">
              <a:solidFill>
                <a:srgbClr val="59BFCB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(א)'!$F$3:$F$15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1.221999790674724</c:v>
                </c:pt>
                <c:pt idx="2">
                  <c:v>2.2887798115535829</c:v>
                </c:pt>
                <c:pt idx="3">
                  <c:v>-2.4098753919912004</c:v>
                </c:pt>
                <c:pt idx="4">
                  <c:v>-5.1707088993187025</c:v>
                </c:pt>
                <c:pt idx="5">
                  <c:v>-0.3266046279722028</c:v>
                </c:pt>
                <c:pt idx="6">
                  <c:v>2.9329061896399953</c:v>
                </c:pt>
                <c:pt idx="7">
                  <c:v>5.5362269010439054</c:v>
                </c:pt>
                <c:pt idx="8">
                  <c:v>6.9924437749185975</c:v>
                </c:pt>
                <c:pt idx="9">
                  <c:v>10.40722398190503</c:v>
                </c:pt>
                <c:pt idx="10">
                  <c:v>12.907612162039133</c:v>
                </c:pt>
                <c:pt idx="11">
                  <c:v>13.495200208525175</c:v>
                </c:pt>
                <c:pt idx="12">
                  <c:v>16.114083120584549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E-4235-8039-1B3706019D78}"/>
            </c:ext>
          </c:extLst>
        </c:ser>
        <c:ser>
          <c:idx val="5"/>
          <c:order val="1"/>
          <c:tx>
            <c:strRef>
              <c:f>'נתונים ד''-7 (א)'!$G$1</c:f>
              <c:strCache>
                <c:ptCount val="1"/>
                <c:pt idx="0">
                  <c:v>משקי בית</c:v>
                </c:pt>
              </c:strCache>
            </c:strRef>
          </c:tx>
          <c:spPr>
            <a:ln w="28575" cap="rnd">
              <a:solidFill>
                <a:srgbClr val="595959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(א)'!$G$3:$G$15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0.61663314947123493</c:v>
                </c:pt>
                <c:pt idx="2">
                  <c:v>1.2377503518317379</c:v>
                </c:pt>
                <c:pt idx="3">
                  <c:v>1.6054034852195909</c:v>
                </c:pt>
                <c:pt idx="4">
                  <c:v>2.187333772628008</c:v>
                </c:pt>
                <c:pt idx="5">
                  <c:v>3.1121526237733259</c:v>
                </c:pt>
                <c:pt idx="6">
                  <c:v>3.9161776893327831</c:v>
                </c:pt>
                <c:pt idx="7">
                  <c:v>5.1203249498436554</c:v>
                </c:pt>
                <c:pt idx="8">
                  <c:v>6.0748749478292705</c:v>
                </c:pt>
                <c:pt idx="9">
                  <c:v>7.2591541619999456</c:v>
                </c:pt>
                <c:pt idx="10">
                  <c:v>8.2518201779551354</c:v>
                </c:pt>
                <c:pt idx="11">
                  <c:v>9.0182792402788916</c:v>
                </c:pt>
                <c:pt idx="12">
                  <c:v>9.6765380905502081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E-4235-8039-1B3706019D78}"/>
            </c:ext>
          </c:extLst>
        </c:ser>
        <c:ser>
          <c:idx val="2"/>
          <c:order val="2"/>
          <c:tx>
            <c:strRef>
              <c:f>'נתונים ד''-7 (א)'!$H$1</c:f>
              <c:strCache>
                <c:ptCount val="1"/>
                <c:pt idx="0">
                  <c:v>תושב חוץ פיננסי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(א)'!$H$3:$H$15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-1.9333257100628054</c:v>
                </c:pt>
                <c:pt idx="2">
                  <c:v>-2.9180004759628742</c:v>
                </c:pt>
                <c:pt idx="3">
                  <c:v>0.75016971564314172</c:v>
                </c:pt>
                <c:pt idx="4">
                  <c:v>-1.0998879341640762</c:v>
                </c:pt>
                <c:pt idx="5">
                  <c:v>-5.6796634342832686</c:v>
                </c:pt>
                <c:pt idx="6">
                  <c:v>-5.4509796154187482</c:v>
                </c:pt>
                <c:pt idx="7">
                  <c:v>-5.0559081959753485</c:v>
                </c:pt>
                <c:pt idx="8">
                  <c:v>-5.7456268323683917</c:v>
                </c:pt>
                <c:pt idx="9">
                  <c:v>-6.0261918152712468</c:v>
                </c:pt>
                <c:pt idx="10">
                  <c:v>-3.617867238040279</c:v>
                </c:pt>
                <c:pt idx="11">
                  <c:v>-2.928384800070404</c:v>
                </c:pt>
                <c:pt idx="12">
                  <c:v>-1.9581660181493978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E-4235-8039-1B3706019D78}"/>
            </c:ext>
          </c:extLst>
        </c:ser>
        <c:ser>
          <c:idx val="1"/>
          <c:order val="3"/>
          <c:tx>
            <c:strRef>
              <c:f>'נתונים ד''-7 (א)'!$C$1</c:f>
              <c:strCache>
                <c:ptCount val="1"/>
                <c:pt idx="0">
                  <c:v>הגופים המוסדיים</c:v>
                </c:pt>
              </c:strCache>
            </c:strRef>
          </c:tx>
          <c:spPr>
            <a:ln w="28575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(א)'!$C$3:$C$15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-3.5652191710648921E-2</c:v>
                </c:pt>
                <c:pt idx="2">
                  <c:v>0.36109849687404505</c:v>
                </c:pt>
                <c:pt idx="3">
                  <c:v>3.0648577198003251</c:v>
                </c:pt>
                <c:pt idx="4">
                  <c:v>8.5246880103794247</c:v>
                </c:pt>
                <c:pt idx="5">
                  <c:v>7.2535209547092139</c:v>
                </c:pt>
                <c:pt idx="6">
                  <c:v>2.9821771340923071</c:v>
                </c:pt>
                <c:pt idx="7">
                  <c:v>-2.006078179043981</c:v>
                </c:pt>
                <c:pt idx="8">
                  <c:v>-3.2658501271611868</c:v>
                </c:pt>
                <c:pt idx="9">
                  <c:v>-6.9538734756932827</c:v>
                </c:pt>
                <c:pt idx="10">
                  <c:v>-13.024589365450844</c:v>
                </c:pt>
                <c:pt idx="11">
                  <c:v>-16.649706908948957</c:v>
                </c:pt>
                <c:pt idx="12">
                  <c:v>-19.916349577860192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AE-4235-8039-1B3706019D78}"/>
            </c:ext>
          </c:extLst>
        </c:ser>
        <c:ser>
          <c:idx val="0"/>
          <c:order val="4"/>
          <c:tx>
            <c:strRef>
              <c:f>'נתונים ד''-7 (א)'!$J$1</c:f>
              <c:strCache>
                <c:ptCount val="1"/>
                <c:pt idx="0">
                  <c:v>סקטור פיננסי</c:v>
                </c:pt>
              </c:strCache>
            </c:strRef>
          </c:tx>
          <c:spPr>
            <a:ln w="28575" cap="rnd">
              <a:solidFill>
                <a:srgbClr val="2E2A74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(א)'!$J$3:$J$15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0.33665488998201598</c:v>
                </c:pt>
                <c:pt idx="2">
                  <c:v>0.81420381691643895</c:v>
                </c:pt>
                <c:pt idx="3">
                  <c:v>1.3571882385528879</c:v>
                </c:pt>
                <c:pt idx="4">
                  <c:v>2.1604504311890054</c:v>
                </c:pt>
                <c:pt idx="5">
                  <c:v>2.1193980700780934</c:v>
                </c:pt>
                <c:pt idx="6">
                  <c:v>1.2228069865842057</c:v>
                </c:pt>
                <c:pt idx="7">
                  <c:v>1.7137049208924924</c:v>
                </c:pt>
                <c:pt idx="8">
                  <c:v>2.2025088637331152</c:v>
                </c:pt>
                <c:pt idx="9">
                  <c:v>2.4560593637320163</c:v>
                </c:pt>
                <c:pt idx="10">
                  <c:v>2.8733765361224561</c:v>
                </c:pt>
                <c:pt idx="11">
                  <c:v>3.1564048547507548</c:v>
                </c:pt>
                <c:pt idx="12">
                  <c:v>3.3086740624945286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AE-4235-8039-1B3706019D78}"/>
            </c:ext>
          </c:extLst>
        </c:ser>
        <c:ser>
          <c:idx val="3"/>
          <c:order val="5"/>
          <c:tx>
            <c:strRef>
              <c:f>'נתונים ד''-7 (א)'!$I$1</c:f>
              <c:strCache>
                <c:ptCount val="1"/>
                <c:pt idx="0">
                  <c:v>תושב חוץ לא פיננסי</c:v>
                </c:pt>
              </c:strCache>
            </c:strRef>
          </c:tx>
          <c:spPr>
            <a:ln w="28575" cap="rnd">
              <a:solidFill>
                <a:srgbClr val="ABAAC7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ד''-7 (א)'!$B$3:$B$15</c:f>
              <c:numCache>
                <c:formatCode>General</c:formatCode>
                <c:ptCount val="13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'נתונים ד''-7 (א)'!$I$3:$I$15</c:f>
              <c:numCache>
                <c:formatCode>0.0</c:formatCode>
                <c:ptCount val="13"/>
                <c:pt idx="0" formatCode="General">
                  <c:v>0</c:v>
                </c:pt>
                <c:pt idx="1">
                  <c:v>-1.3778945155625033</c:v>
                </c:pt>
                <c:pt idx="2">
                  <c:v>-3.1183737156342963</c:v>
                </c:pt>
                <c:pt idx="3">
                  <c:v>-4.1127669342557098</c:v>
                </c:pt>
                <c:pt idx="4">
                  <c:v>-4.6453061054771805</c:v>
                </c:pt>
                <c:pt idx="5">
                  <c:v>-6.0338308220390067</c:v>
                </c:pt>
                <c:pt idx="6">
                  <c:v>-6.4129984663448205</c:v>
                </c:pt>
                <c:pt idx="7">
                  <c:v>-6.8058611335038837</c:v>
                </c:pt>
                <c:pt idx="8">
                  <c:v>-7.9510028359233109</c:v>
                </c:pt>
                <c:pt idx="9">
                  <c:v>-8.7594886393865661</c:v>
                </c:pt>
                <c:pt idx="10">
                  <c:v>-9.4416155173281968</c:v>
                </c:pt>
                <c:pt idx="11">
                  <c:v>-9.7521414076702531</c:v>
                </c:pt>
                <c:pt idx="12">
                  <c:v>-10.254912357834909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CAE-4235-8039-1B3706019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528104"/>
        <c:axId val="660525480"/>
      </c:lineChart>
      <c:catAx>
        <c:axId val="66052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660525480"/>
        <c:crosses val="autoZero"/>
        <c:auto val="1"/>
        <c:lblAlgn val="ctr"/>
        <c:lblOffset val="100"/>
        <c:noMultiLvlLbl val="0"/>
      </c:catAx>
      <c:valAx>
        <c:axId val="6605254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66052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74589378623293"/>
          <c:y val="0.17549583333333332"/>
          <c:w val="0.7082127777777778"/>
          <c:h val="0.760155505092146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'נתונים ד''-7 (ב)'!$B$1</c:f>
              <c:strCache>
                <c:ptCount val="1"/>
                <c:pt idx="0">
                  <c:v>עזר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DD-4BDD-9B85-C31C18961DD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0DD-4BDD-9B85-C31C18961DD2}"/>
              </c:ext>
            </c:extLst>
          </c:dPt>
          <c:dPt>
            <c:idx val="2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DD-4BDD-9B85-C31C18961DD2}"/>
              </c:ext>
            </c:extLst>
          </c:dPt>
          <c:dPt>
            <c:idx val="3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DD-4BDD-9B85-C31C18961DD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0DD-4BDD-9B85-C31C18961DD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6914-484C-B4EE-11CE698E4D4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BCA-44EE-9E12-2A1E5936375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A4D6F7C-6FA7-4124-B572-632ADDED50E6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0DD-4BDD-9B85-C31C18961D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304E69-7536-417E-B5CE-5A2BEDAFDE90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0DD-4BDD-9B85-C31C18961D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63CAE2-8CE6-4DE0-9760-242D80F6436E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0DD-4BDD-9B85-C31C18961DD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D6DFB8-3A53-4026-BCEE-78369EF89B1F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0DD-4BDD-9B85-C31C18961DD2}"/>
                </c:ext>
              </c:extLst>
            </c:dLbl>
            <c:dLbl>
              <c:idx val="4"/>
              <c:layout>
                <c:manualLayout>
                  <c:x val="1.4049158225878936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51B8C291-3462-4A08-8345-7DD49B7A4CCA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0DD-4BDD-9B85-C31C18961D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6A263E-9421-4C2B-91D1-1420424D62F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914-484C-B4EE-11CE698E4D44}"/>
                </c:ext>
              </c:extLst>
            </c:dLbl>
            <c:dLbl>
              <c:idx val="6"/>
              <c:layout>
                <c:manualLayout>
                  <c:x val="1.7561447782348669E-2"/>
                  <c:y val="-2.6947991163642318E-1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F1FD7AA4-1F17-41BD-B8F1-F81801DE9028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BCA-44EE-9E12-2A1E59363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'נתונים ד''-7 (ב)'!$A$2:$A$8</c:f>
              <c:strCache>
                <c:ptCount val="7"/>
                <c:pt idx="0">
                  <c:v>בנק ישראל</c:v>
                </c:pt>
                <c:pt idx="1">
                  <c:v>מוסדיים</c:v>
                </c:pt>
                <c:pt idx="2">
                  <c:v>תושב חוץ לא-פיננסי</c:v>
                </c:pt>
                <c:pt idx="3">
                  <c:v>תושב חוץ פיננסי</c:v>
                </c:pt>
                <c:pt idx="4">
                  <c:v>מגזר פיננסי </c:v>
                </c:pt>
                <c:pt idx="5">
                  <c:v>משקי בית</c:v>
                </c:pt>
                <c:pt idx="6">
                  <c:v>מגזר עסקי לא-פיננסי</c:v>
                </c:pt>
              </c:strCache>
            </c:strRef>
          </c:cat>
          <c:val>
            <c:numRef>
              <c:f>'נתונים ד''-7 (ב)'!$B$2:$B$8</c:f>
              <c:numCache>
                <c:formatCode>_ * #,##0_ ;_ * \-#,##0_ ;_ * "-"??_ ;_ @_ </c:formatCode>
                <c:ptCount val="7"/>
                <c:pt idx="0">
                  <c:v>-9</c:v>
                </c:pt>
                <c:pt idx="1">
                  <c:v>10</c:v>
                </c:pt>
                <c:pt idx="2">
                  <c:v>-11</c:v>
                </c:pt>
                <c:pt idx="3">
                  <c:v>-8.5</c:v>
                </c:pt>
                <c:pt idx="4">
                  <c:v>3.7</c:v>
                </c:pt>
                <c:pt idx="5">
                  <c:v>6.8</c:v>
                </c:pt>
                <c:pt idx="6" formatCode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'נתונים ד''-7 (ב)'!$C$2:$C$8</c15:f>
                <c15:dlblRangeCache>
                  <c:ptCount val="7"/>
                  <c:pt idx="0">
                    <c:v> -9 </c:v>
                  </c:pt>
                  <c:pt idx="1">
                    <c:v> 10 </c:v>
                  </c:pt>
                  <c:pt idx="2">
                    <c:v> -11 </c:v>
                  </c:pt>
                  <c:pt idx="3">
                    <c:v> -9 </c:v>
                  </c:pt>
                  <c:pt idx="4">
                    <c:v> 4 </c:v>
                  </c:pt>
                  <c:pt idx="5">
                    <c:v> 7 </c:v>
                  </c:pt>
                  <c:pt idx="6">
                    <c:v>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50DD-4BDD-9B85-C31C18961DD2}"/>
            </c:ext>
          </c:extLst>
        </c:ser>
        <c:ser>
          <c:idx val="1"/>
          <c:order val="1"/>
          <c:tx>
            <c:strRef>
              <c:f>'נתונים ד''-7 (ב)'!$D$1</c:f>
              <c:strCache>
                <c:ptCount val="1"/>
                <c:pt idx="0">
                  <c:v>עזר2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'נתונים ד''-7 (ב)'!$A$2:$A$8</c:f>
              <c:strCache>
                <c:ptCount val="7"/>
                <c:pt idx="0">
                  <c:v>בנק ישראל</c:v>
                </c:pt>
                <c:pt idx="1">
                  <c:v>מוסדיים</c:v>
                </c:pt>
                <c:pt idx="2">
                  <c:v>תושב חוץ לא-פיננסי</c:v>
                </c:pt>
                <c:pt idx="3">
                  <c:v>תושב חוץ פיננסי</c:v>
                </c:pt>
                <c:pt idx="4">
                  <c:v>מגזר פיננסי </c:v>
                </c:pt>
                <c:pt idx="5">
                  <c:v>משקי בית</c:v>
                </c:pt>
                <c:pt idx="6">
                  <c:v>מגזר עסקי לא-פיננסי</c:v>
                </c:pt>
              </c:strCache>
            </c:strRef>
          </c:cat>
          <c:val>
            <c:numRef>
              <c:f>'נתונים ד''-7 (ב)'!$D$2:$D$8</c:f>
              <c:numCache>
                <c:formatCode>_ * #,##0_ ;_ * \-#,##0_ ;_ * "-"??_ ;_ @_ </c:formatCode>
                <c:ptCount val="7"/>
                <c:pt idx="0">
                  <c:v>50</c:v>
                </c:pt>
                <c:pt idx="1">
                  <c:v>31</c:v>
                </c:pt>
                <c:pt idx="2">
                  <c:v>39.4</c:v>
                </c:pt>
                <c:pt idx="3">
                  <c:v>50</c:v>
                </c:pt>
                <c:pt idx="4">
                  <c:v>46.3</c:v>
                </c:pt>
                <c:pt idx="5">
                  <c:v>43.2</c:v>
                </c:pt>
                <c:pt idx="6" formatCode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0DD-4BDD-9B85-C31C18961DD2}"/>
            </c:ext>
          </c:extLst>
        </c:ser>
        <c:ser>
          <c:idx val="2"/>
          <c:order val="2"/>
          <c:tx>
            <c:strRef>
              <c:f>'נתונים ד''-7 (ב)'!$E$1</c:f>
              <c:strCache>
                <c:ptCount val="1"/>
                <c:pt idx="0">
                  <c:v>עזר3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50DD-4BDD-9B85-C31C18961DD2}"/>
              </c:ext>
            </c:extLst>
          </c:dPt>
          <c:dPt>
            <c:idx val="1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0DD-4BDD-9B85-C31C18961DD2}"/>
              </c:ext>
            </c:extLst>
          </c:dPt>
          <c:dPt>
            <c:idx val="2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0DD-4BDD-9B85-C31C18961DD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50DD-4BDD-9B85-C31C18961DD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50DD-4BDD-9B85-C31C18961DD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6914-484C-B4EE-11CE698E4D4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914-484C-B4EE-11CE698E4D4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BCA-44EE-9E12-2A1E5936375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DD-4BDD-9B85-C31C18961DD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36BD76-919C-4CAC-B7DE-9DDB011B7942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0DD-4BDD-9B85-C31C18961DD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6EBC62B-FE7B-46E5-A5B2-A01B58AA7E9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0DD-4BDD-9B85-C31C18961DD2}"/>
                </c:ext>
              </c:extLst>
            </c:dLbl>
            <c:dLbl>
              <c:idx val="3"/>
              <c:layout>
                <c:manualLayout>
                  <c:x val="1.0536868669409203E-2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fld id="{21755B11-962C-4C5E-B8BD-CF1784187B26}" type="CELLRANG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0DD-4BDD-9B85-C31C18961D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B704FE0-8BCB-4752-B023-2D6EF91E312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0DD-4BDD-9B85-C31C18961DD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B26E802-09A7-4E8F-93F8-FFEA125E3DCD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914-484C-B4EE-11CE698E4D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F1E23F5-79DB-4BD4-99BE-786A560D8C5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6914-484C-B4EE-11CE698E4D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'נתונים ד''-7 (ב)'!$A$2:$A$8</c:f>
              <c:strCache>
                <c:ptCount val="7"/>
                <c:pt idx="0">
                  <c:v>בנק ישראל</c:v>
                </c:pt>
                <c:pt idx="1">
                  <c:v>מוסדיים</c:v>
                </c:pt>
                <c:pt idx="2">
                  <c:v>תושב חוץ לא-פיננסי</c:v>
                </c:pt>
                <c:pt idx="3">
                  <c:v>תושב חוץ פיננסי</c:v>
                </c:pt>
                <c:pt idx="4">
                  <c:v>מגזר פיננסי </c:v>
                </c:pt>
                <c:pt idx="5">
                  <c:v>משקי בית</c:v>
                </c:pt>
                <c:pt idx="6">
                  <c:v>מגזר עסקי לא-פיננסי</c:v>
                </c:pt>
              </c:strCache>
            </c:strRef>
          </c:cat>
          <c:val>
            <c:numRef>
              <c:f>'נתונים ד''-7 (ב)'!$E$2:$E$8</c:f>
              <c:numCache>
                <c:formatCode>_ * #,##0_ ;_ * \-#,##0_ ;_ * "-"??_ ;_ @_ </c:formatCode>
                <c:ptCount val="7"/>
                <c:pt idx="0">
                  <c:v>0</c:v>
                </c:pt>
                <c:pt idx="1">
                  <c:v>9</c:v>
                </c:pt>
                <c:pt idx="2">
                  <c:v>10.6</c:v>
                </c:pt>
                <c:pt idx="3">
                  <c:v>0.8</c:v>
                </c:pt>
                <c:pt idx="4">
                  <c:v>5.6</c:v>
                </c:pt>
                <c:pt idx="5">
                  <c:v>6.7</c:v>
                </c:pt>
                <c:pt idx="6" formatCode="0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'נתונים ד''-7 (ב)'!$F$2:$F$8</c15:f>
                <c15:dlblRangeCache>
                  <c:ptCount val="7"/>
                  <c:pt idx="0">
                    <c:v>0</c:v>
                  </c:pt>
                  <c:pt idx="1">
                    <c:v>-9</c:v>
                  </c:pt>
                  <c:pt idx="2">
                    <c:v>-11</c:v>
                  </c:pt>
                  <c:pt idx="3">
                    <c:v>1</c:v>
                  </c:pt>
                  <c:pt idx="4">
                    <c:v>6</c:v>
                  </c:pt>
                  <c:pt idx="5">
                    <c:v>7</c:v>
                  </c:pt>
                  <c:pt idx="6">
                    <c:v>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50DD-4BDD-9B85-C31C18961DD2}"/>
            </c:ext>
          </c:extLst>
        </c:ser>
        <c:ser>
          <c:idx val="5"/>
          <c:order val="3"/>
          <c:tx>
            <c:strRef>
              <c:f>'נתונים ד''-7 (ב)'!$G$1</c:f>
              <c:strCache>
                <c:ptCount val="1"/>
                <c:pt idx="0">
                  <c:v>עזר5</c:v>
                </c:pt>
              </c:strCache>
            </c:strRef>
          </c:tx>
          <c:spPr>
            <a:noFill/>
          </c:spPr>
          <c:invertIfNegative val="0"/>
          <c:cat>
            <c:strRef>
              <c:f>'נתונים ד''-7 (ב)'!$A$2:$A$8</c:f>
              <c:strCache>
                <c:ptCount val="7"/>
                <c:pt idx="0">
                  <c:v>בנק ישראל</c:v>
                </c:pt>
                <c:pt idx="1">
                  <c:v>מוסדיים</c:v>
                </c:pt>
                <c:pt idx="2">
                  <c:v>תושב חוץ לא-פיננסי</c:v>
                </c:pt>
                <c:pt idx="3">
                  <c:v>תושב חוץ פיננסי</c:v>
                </c:pt>
                <c:pt idx="4">
                  <c:v>מגזר פיננסי </c:v>
                </c:pt>
                <c:pt idx="5">
                  <c:v>משקי בית</c:v>
                </c:pt>
                <c:pt idx="6">
                  <c:v>מגזר עסקי לא-פיננסי</c:v>
                </c:pt>
              </c:strCache>
            </c:strRef>
          </c:cat>
          <c:val>
            <c:numRef>
              <c:f>'נתונים ד''-7 (ב)'!$G$2:$G$8</c:f>
              <c:numCache>
                <c:formatCode>_ * #,##0_ ;_ * \-#,##0_ ;_ * "-"??_ ;_ @_ </c:formatCode>
                <c:ptCount val="7"/>
                <c:pt idx="0">
                  <c:v>49.7</c:v>
                </c:pt>
                <c:pt idx="1">
                  <c:v>30</c:v>
                </c:pt>
                <c:pt idx="2">
                  <c:v>40</c:v>
                </c:pt>
                <c:pt idx="3">
                  <c:v>47.2</c:v>
                </c:pt>
                <c:pt idx="4">
                  <c:v>44.4</c:v>
                </c:pt>
                <c:pt idx="5">
                  <c:v>43.3</c:v>
                </c:pt>
                <c:pt idx="6" formatCode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0DD-4BDD-9B85-C31C18961DD2}"/>
            </c:ext>
          </c:extLst>
        </c:ser>
        <c:ser>
          <c:idx val="6"/>
          <c:order val="4"/>
          <c:tx>
            <c:strRef>
              <c:f>'נתונים ד''-7 (ב)'!$H$1</c:f>
              <c:strCache>
                <c:ptCount val="1"/>
                <c:pt idx="0">
                  <c:v>עזר6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50DD-4BDD-9B85-C31C18961DD2}"/>
              </c:ext>
            </c:extLst>
          </c:dPt>
          <c:dPt>
            <c:idx val="1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50DD-4BDD-9B85-C31C18961DD2}"/>
              </c:ext>
            </c:extLst>
          </c:dPt>
          <c:dPt>
            <c:idx val="2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D-50DD-4BDD-9B85-C31C18961DD2}"/>
              </c:ext>
            </c:extLst>
          </c:dPt>
          <c:dPt>
            <c:idx val="3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50DD-4BDD-9B85-C31C18961DD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50DD-4BDD-9B85-C31C18961DD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6914-484C-B4EE-11CE698E4D4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6914-484C-B4EE-11CE698E4D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DD-4BDD-9B85-C31C18961DD2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7A11A601-EC02-4B1F-A215-791BA44C1220}" type="CELLRANGE">
                      <a:rPr lang="en-US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0DD-4BDD-9B85-C31C18961DD2}"/>
                </c:ext>
              </c:extLst>
            </c:dLbl>
            <c:dLbl>
              <c:idx val="2"/>
              <c:layout>
                <c:manualLayout>
                  <c:x val="2.6411311231708349E-4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>
                        <a:solidFill>
                          <a:schemeClr val="bg1"/>
                        </a:solidFill>
                      </a:defRPr>
                    </a:pPr>
                    <a:fld id="{9B0742F1-F3D3-4E4C-9D86-8513A26F9AE3}" type="CELLRANGE">
                      <a:rPr lang="en-US" sz="900">
                        <a:solidFill>
                          <a:schemeClr val="bg1"/>
                        </a:solidFill>
                      </a:rPr>
                      <a:pPr>
                        <a:defRPr sz="900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50DD-4BDD-9B85-C31C18961DD2}"/>
                </c:ext>
              </c:extLst>
            </c:dLbl>
            <c:dLbl>
              <c:idx val="3"/>
              <c:layout>
                <c:manualLayout>
                  <c:x val="-2.1213952362844402E-2"/>
                  <c:y val="0"/>
                </c:manualLayout>
              </c:layout>
              <c:tx>
                <c:rich>
                  <a:bodyPr/>
                  <a:lstStyle/>
                  <a:p>
                    <a:fld id="{EEE7E91A-C93C-4AB2-BD81-AEFBFB22529E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50DD-4BDD-9B85-C31C18961DD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CB758C4-AED9-42A7-8504-67B8A6C3A972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50DD-4BDD-9B85-C31C18961DD2}"/>
                </c:ext>
              </c:extLst>
            </c:dLbl>
            <c:dLbl>
              <c:idx val="5"/>
              <c:layout>
                <c:manualLayout>
                  <c:x val="-8.2110139316222649E-4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11EF0EE7-0DAF-4298-A2E5-5CCE034786B1}" type="CELLRANG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914-484C-B4EE-11CE698E4D44}"/>
                </c:ext>
              </c:extLst>
            </c:dLbl>
            <c:dLbl>
              <c:idx val="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fld id="{FD843B25-BBA3-49C5-8782-C055AA039A5D}" type="CELLRANGE">
                      <a:rPr lang="he-IL"/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6914-484C-B4EE-11CE698E4D44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'נתונים ד''-7 (ב)'!$A$2:$A$8</c:f>
              <c:strCache>
                <c:ptCount val="7"/>
                <c:pt idx="0">
                  <c:v>בנק ישראל</c:v>
                </c:pt>
                <c:pt idx="1">
                  <c:v>מוסדיים</c:v>
                </c:pt>
                <c:pt idx="2">
                  <c:v>תושב חוץ לא-פיננסי</c:v>
                </c:pt>
                <c:pt idx="3">
                  <c:v>תושב חוץ פיננסי</c:v>
                </c:pt>
                <c:pt idx="4">
                  <c:v>מגזר פיננסי </c:v>
                </c:pt>
                <c:pt idx="5">
                  <c:v>משקי בית</c:v>
                </c:pt>
                <c:pt idx="6">
                  <c:v>מגזר עסקי לא-פיננסי</c:v>
                </c:pt>
              </c:strCache>
            </c:strRef>
          </c:cat>
          <c:val>
            <c:numRef>
              <c:f>'נתונים ד''-7 (ב)'!$H$2:$H$8</c:f>
              <c:numCache>
                <c:formatCode>General</c:formatCode>
                <c:ptCount val="7"/>
                <c:pt idx="0">
                  <c:v>0.3</c:v>
                </c:pt>
                <c:pt idx="1">
                  <c:v>20</c:v>
                </c:pt>
                <c:pt idx="2" formatCode="#,##0">
                  <c:v>10</c:v>
                </c:pt>
                <c:pt idx="3" formatCode="#,##0">
                  <c:v>2</c:v>
                </c:pt>
                <c:pt idx="4">
                  <c:v>3</c:v>
                </c:pt>
                <c:pt idx="5" formatCode="0">
                  <c:v>9.6</c:v>
                </c:pt>
                <c:pt idx="6" formatCode="0">
                  <c:v>16.100000000000001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'נתונים ד''-7 (ב)'!$I$2:$I$8</c15:f>
                <c15:dlblRangeCache>
                  <c:ptCount val="7"/>
                  <c:pt idx="0">
                    <c:v>0</c:v>
                  </c:pt>
                  <c:pt idx="1">
                    <c:v>-20</c:v>
                  </c:pt>
                  <c:pt idx="2">
                    <c:v>-10</c:v>
                  </c:pt>
                  <c:pt idx="3">
                    <c:v>-2</c:v>
                  </c:pt>
                  <c:pt idx="4">
                    <c:v>3</c:v>
                  </c:pt>
                  <c:pt idx="5">
                    <c:v>10</c:v>
                  </c:pt>
                  <c:pt idx="6">
                    <c:v>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F-50DD-4BDD-9B85-C31C18961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80602320"/>
        <c:axId val="480602648"/>
      </c:barChart>
      <c:catAx>
        <c:axId val="48060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480602648"/>
        <c:crosses val="autoZero"/>
        <c:auto val="1"/>
        <c:lblAlgn val="ctr"/>
        <c:lblOffset val="100"/>
        <c:noMultiLvlLbl val="0"/>
      </c:catAx>
      <c:valAx>
        <c:axId val="480602648"/>
        <c:scaling>
          <c:orientation val="minMax"/>
          <c:max val="140"/>
          <c:min val="-30"/>
        </c:scaling>
        <c:delete val="1"/>
        <c:axPos val="b"/>
        <c:numFmt formatCode="_ * #,##0_ ;_ * \-#,##0_ ;_ * &quot;-&quot;??_ ;_ @_ " sourceLinked="1"/>
        <c:majorTickMark val="out"/>
        <c:minorTickMark val="none"/>
        <c:tickLblPos val="nextTo"/>
        <c:crossAx val="48060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31666666666671E-2"/>
          <c:y val="0.10826342592592593"/>
          <c:w val="0.8304138888888889"/>
          <c:h val="0.5242402777777778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'נתונים ד''-8'!$F$1</c:f>
              <c:strCache>
                <c:ptCount val="1"/>
                <c:pt idx="0">
                  <c:v>חשיפה למט"ח במכשירים נגזרים</c:v>
                </c:pt>
              </c:strCache>
            </c:strRef>
          </c:tx>
          <c:spPr>
            <a:solidFill>
              <a:srgbClr val="595959"/>
            </a:solidFill>
            <a:ln>
              <a:noFill/>
              <a:prstDash val="sysDot"/>
            </a:ln>
          </c:spPr>
          <c:invertIfNegative val="0"/>
          <c:cat>
            <c:multiLvlStrRef>
              <c:f>'נתונים ד''-8'!$A$26:$B$49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'נתונים ד''-8'!$F$26:$F$49</c:f>
              <c:numCache>
                <c:formatCode>0.000</c:formatCode>
                <c:ptCount val="24"/>
                <c:pt idx="0">
                  <c:v>-69.657628748969728</c:v>
                </c:pt>
                <c:pt idx="1">
                  <c:v>-69.701442478053906</c:v>
                </c:pt>
                <c:pt idx="2">
                  <c:v>-69.533415565502565</c:v>
                </c:pt>
                <c:pt idx="3">
                  <c:v>-72.991230792292924</c:v>
                </c:pt>
                <c:pt idx="4">
                  <c:v>-68.783681308757991</c:v>
                </c:pt>
                <c:pt idx="5">
                  <c:v>-70.846901498410176</c:v>
                </c:pt>
                <c:pt idx="6">
                  <c:v>-73.787159399518032</c:v>
                </c:pt>
                <c:pt idx="7">
                  <c:v>-69.702601784761157</c:v>
                </c:pt>
                <c:pt idx="8">
                  <c:v>-67.162701445827054</c:v>
                </c:pt>
                <c:pt idx="9">
                  <c:v>-68.604113392964734</c:v>
                </c:pt>
                <c:pt idx="10">
                  <c:v>-71.240729736036997</c:v>
                </c:pt>
                <c:pt idx="11">
                  <c:v>-73.687381967197837</c:v>
                </c:pt>
                <c:pt idx="12">
                  <c:v>-68.280599999999993</c:v>
                </c:pt>
                <c:pt idx="13">
                  <c:v>-67.754300000000029</c:v>
                </c:pt>
                <c:pt idx="14">
                  <c:v>-71.890500000000003</c:v>
                </c:pt>
                <c:pt idx="15">
                  <c:v>-73.379600000000011</c:v>
                </c:pt>
                <c:pt idx="16">
                  <c:v>-67.952000000000055</c:v>
                </c:pt>
                <c:pt idx="17">
                  <c:v>-67.19410000000002</c:v>
                </c:pt>
                <c:pt idx="18">
                  <c:v>-67.523699999999991</c:v>
                </c:pt>
                <c:pt idx="19">
                  <c:v>-65.750400000000013</c:v>
                </c:pt>
                <c:pt idx="20">
                  <c:v>-68.815699999999993</c:v>
                </c:pt>
                <c:pt idx="21">
                  <c:v>-70.792900000000003</c:v>
                </c:pt>
                <c:pt idx="22">
                  <c:v>-75.028999999999968</c:v>
                </c:pt>
                <c:pt idx="23">
                  <c:v>-79.060399999999959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6-4FA9-9ACD-8269CF06737C}"/>
            </c:ext>
          </c:extLst>
        </c:ser>
        <c:ser>
          <c:idx val="1"/>
          <c:order val="1"/>
          <c:tx>
            <c:strRef>
              <c:f>'נתונים ד''-8'!$E$1</c:f>
              <c:strCache>
                <c:ptCount val="1"/>
                <c:pt idx="0">
                  <c:v>חשיפה למט"ח בנכסים מאזניים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B6-4FA9-9ACD-8269CF06737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9B6-4FA9-9ACD-8269CF06737C}"/>
              </c:ext>
            </c:extLst>
          </c:dPt>
          <c:cat>
            <c:multiLvlStrRef>
              <c:f>'נתונים ד''-8'!$A$26:$B$49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'נתונים ד''-8'!$E$26:$E$49</c:f>
              <c:numCache>
                <c:formatCode>0.000</c:formatCode>
                <c:ptCount val="24"/>
                <c:pt idx="0">
                  <c:v>219.34960000000001</c:v>
                </c:pt>
                <c:pt idx="1">
                  <c:v>224.35740000000001</c:v>
                </c:pt>
                <c:pt idx="2">
                  <c:v>226.6551</c:v>
                </c:pt>
                <c:pt idx="3">
                  <c:v>219.86079999999998</c:v>
                </c:pt>
                <c:pt idx="4">
                  <c:v>226.3844</c:v>
                </c:pt>
                <c:pt idx="5">
                  <c:v>234.04520000000002</c:v>
                </c:pt>
                <c:pt idx="6">
                  <c:v>236.81950000000001</c:v>
                </c:pt>
                <c:pt idx="7">
                  <c:v>242.66399999999996</c:v>
                </c:pt>
                <c:pt idx="8">
                  <c:v>242.74549999999999</c:v>
                </c:pt>
                <c:pt idx="9">
                  <c:v>241.99370000000005</c:v>
                </c:pt>
                <c:pt idx="10">
                  <c:v>251.6876</c:v>
                </c:pt>
                <c:pt idx="11">
                  <c:v>251.10669999999999</c:v>
                </c:pt>
                <c:pt idx="12">
                  <c:v>256.73829999999998</c:v>
                </c:pt>
                <c:pt idx="13">
                  <c:v>250.38800000000003</c:v>
                </c:pt>
                <c:pt idx="14">
                  <c:v>241.15540000000001</c:v>
                </c:pt>
                <c:pt idx="15">
                  <c:v>248.8229</c:v>
                </c:pt>
                <c:pt idx="16">
                  <c:v>258.01730000000003</c:v>
                </c:pt>
                <c:pt idx="17">
                  <c:v>270.2251</c:v>
                </c:pt>
                <c:pt idx="18">
                  <c:v>268.39500000000004</c:v>
                </c:pt>
                <c:pt idx="19">
                  <c:v>279.94130000000001</c:v>
                </c:pt>
                <c:pt idx="20">
                  <c:v>292.99599999999998</c:v>
                </c:pt>
                <c:pt idx="21">
                  <c:v>299.10250000000008</c:v>
                </c:pt>
                <c:pt idx="22">
                  <c:v>297.81579999999997</c:v>
                </c:pt>
                <c:pt idx="23">
                  <c:v>304.63009999999997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B6-4FA9-9ACD-8269CF06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00448"/>
        <c:axId val="202601984"/>
      </c:barChart>
      <c:lineChart>
        <c:grouping val="standard"/>
        <c:varyColors val="0"/>
        <c:ser>
          <c:idx val="3"/>
          <c:order val="2"/>
          <c:tx>
            <c:strRef>
              <c:f>'נתונים ד''-8'!$G$1</c:f>
              <c:strCache>
                <c:ptCount val="1"/>
                <c:pt idx="0">
                  <c:v>שיעור החשיפה למט"ח מסך הנכסים (ציר ימין)</c:v>
                </c:pt>
              </c:strCache>
            </c:strRef>
          </c:tx>
          <c:spPr>
            <a:ln>
              <a:solidFill>
                <a:srgbClr val="8BCED6"/>
              </a:solidFill>
            </a:ln>
          </c:spPr>
          <c:marker>
            <c:symbol val="none"/>
          </c:marker>
          <c:cat>
            <c:multiLvlStrRef>
              <c:f>'נתונים ד''-8'!$A$26:$B$49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'נתונים ד''-8'!$H$26:$H$49</c:f>
              <c:numCache>
                <c:formatCode>0.00</c:formatCode>
                <c:ptCount val="24"/>
                <c:pt idx="0">
                  <c:v>21.71124400367389</c:v>
                </c:pt>
                <c:pt idx="1">
                  <c:v>21.708451431080828</c:v>
                </c:pt>
                <c:pt idx="2">
                  <c:v>22.183771264854961</c:v>
                </c:pt>
                <c:pt idx="3">
                  <c:v>21.308315738270242</c:v>
                </c:pt>
                <c:pt idx="4">
                  <c:v>22.455478041783248</c:v>
                </c:pt>
                <c:pt idx="5">
                  <c:v>23.196476273764176</c:v>
                </c:pt>
                <c:pt idx="6">
                  <c:v>22.957396370449011</c:v>
                </c:pt>
                <c:pt idx="7">
                  <c:v>23.391729896844982</c:v>
                </c:pt>
                <c:pt idx="8">
                  <c:v>23.712623273380114</c:v>
                </c:pt>
                <c:pt idx="9">
                  <c:v>23.364291748195331</c:v>
                </c:pt>
                <c:pt idx="10">
                  <c:v>23.356072873759693</c:v>
                </c:pt>
                <c:pt idx="11">
                  <c:v>22.887089028022814</c:v>
                </c:pt>
                <c:pt idx="12">
                  <c:v>23.578138097561588</c:v>
                </c:pt>
                <c:pt idx="13">
                  <c:v>22.895098870775374</c:v>
                </c:pt>
                <c:pt idx="14">
                  <c:v>22.134776302168746</c:v>
                </c:pt>
                <c:pt idx="15">
                  <c:v>22.264047602338895</c:v>
                </c:pt>
                <c:pt idx="16">
                  <c:v>22.821781934504536</c:v>
                </c:pt>
                <c:pt idx="17">
                  <c:v>22.739809276851194</c:v>
                </c:pt>
                <c:pt idx="18">
                  <c:v>22.329180705453929</c:v>
                </c:pt>
                <c:pt idx="19">
                  <c:v>22.747107054642743</c:v>
                </c:pt>
                <c:pt idx="20">
                  <c:v>23.127505549490042</c:v>
                </c:pt>
                <c:pt idx="21">
                  <c:v>22.796728432585635</c:v>
                </c:pt>
                <c:pt idx="22">
                  <c:v>22.124602058802299</c:v>
                </c:pt>
                <c:pt idx="23">
                  <c:v>21.702106657091829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B6-4FA9-9ACD-8269CF067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809616"/>
        <c:axId val="661777800"/>
      </c:lineChart>
      <c:catAx>
        <c:axId val="202600448"/>
        <c:scaling>
          <c:orientation val="minMax"/>
        </c:scaling>
        <c:delete val="0"/>
        <c:axPos val="b"/>
        <c:numFmt formatCode="\ mmm\'\-yy" sourceLinked="0"/>
        <c:majorTickMark val="out"/>
        <c:minorTickMark val="out"/>
        <c:tickLblPos val="low"/>
        <c:spPr>
          <a:ln>
            <a:solidFill>
              <a:srgbClr val="D9D9D9"/>
            </a:solidFill>
          </a:ln>
        </c:spPr>
        <c:txPr>
          <a:bodyPr rot="0"/>
          <a:lstStyle/>
          <a:p>
            <a:pPr>
              <a:defRPr sz="900"/>
            </a:pPr>
            <a:endParaRPr lang="he-IL"/>
          </a:p>
        </c:txPr>
        <c:crossAx val="202601984"/>
        <c:crosses val="autoZero"/>
        <c:auto val="1"/>
        <c:lblAlgn val="ctr"/>
        <c:lblOffset val="20"/>
        <c:tickLblSkip val="12"/>
        <c:noMultiLvlLbl val="0"/>
      </c:catAx>
      <c:valAx>
        <c:axId val="202601984"/>
        <c:scaling>
          <c:orientation val="minMax"/>
          <c:max val="300"/>
          <c:min val="-100"/>
        </c:scaling>
        <c:delete val="0"/>
        <c:axPos val="l"/>
        <c:majorGridlines>
          <c:spPr>
            <a:ln w="6350">
              <a:solidFill>
                <a:srgbClr val="B4B4B4">
                  <a:alpha val="70000"/>
                </a:srgbClr>
              </a:solidFill>
              <a:prstDash val="dash"/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0" vert="horz"/>
              <a:lstStyle/>
              <a:p>
                <a:pPr>
                  <a:defRPr sz="800"/>
                </a:pPr>
                <a:r>
                  <a:rPr lang="he-IL" sz="800" b="0"/>
                  <a:t>מיליארדי דולרים</a:t>
                </a:r>
              </a:p>
            </c:rich>
          </c:tx>
          <c:layout>
            <c:manualLayout>
              <c:xMode val="edge"/>
              <c:yMode val="edge"/>
              <c:x val="0"/>
              <c:y val="1.3148148148147998E-4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he-IL"/>
          </a:p>
        </c:txPr>
        <c:crossAx val="202600448"/>
        <c:crosses val="autoZero"/>
        <c:crossBetween val="between"/>
        <c:majorUnit val="100"/>
      </c:valAx>
      <c:valAx>
        <c:axId val="661777800"/>
        <c:scaling>
          <c:orientation val="minMax"/>
          <c:max val="3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he-IL" sz="1000" b="0"/>
                  <a:t>אחוזים</a:t>
                </a:r>
              </a:p>
            </c:rich>
          </c:tx>
          <c:layout>
            <c:manualLayout>
              <c:xMode val="edge"/>
              <c:yMode val="edge"/>
              <c:x val="0.9044147222222223"/>
              <c:y val="2.1777777777777876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he-IL"/>
          </a:p>
        </c:txPr>
        <c:crossAx val="661809616"/>
        <c:crosses val="max"/>
        <c:crossBetween val="between"/>
        <c:majorUnit val="10"/>
      </c:valAx>
      <c:catAx>
        <c:axId val="661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777800"/>
        <c:crosses val="autoZero"/>
        <c:auto val="1"/>
        <c:lblAlgn val="ctr"/>
        <c:lblOffset val="100"/>
        <c:noMultiLvlLbl val="1"/>
      </c:catAx>
      <c:spPr>
        <a:noFill/>
        <a:ln w="6350">
          <a:noFill/>
        </a:ln>
      </c:spPr>
    </c:plotArea>
    <c:legend>
      <c:legendPos val="l"/>
      <c:layout>
        <c:manualLayout>
          <c:xMode val="edge"/>
          <c:yMode val="edge"/>
          <c:x val="3.5277777777777777E-3"/>
          <c:y val="0.80526481481481482"/>
          <c:w val="0.9946922222222222"/>
          <c:h val="0.18909999999999999"/>
        </c:manualLayout>
      </c:layout>
      <c:overlay val="0"/>
      <c:spPr>
        <a:ln>
          <a:noFill/>
        </a:ln>
      </c:spPr>
      <c:txPr>
        <a:bodyPr anchor="t" anchorCtr="1"/>
        <a:lstStyle/>
        <a:p>
          <a:pPr rtl="0">
            <a:defRPr sz="900"/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800"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36749440957E-2"/>
          <c:y val="4.2326388888888886E-2"/>
          <c:w val="0.85695611111111114"/>
          <c:h val="0.57111111111111112"/>
        </c:manualLayout>
      </c:layout>
      <c:lineChart>
        <c:grouping val="standard"/>
        <c:varyColors val="0"/>
        <c:ser>
          <c:idx val="2"/>
          <c:order val="0"/>
          <c:tx>
            <c:strRef>
              <c:f>'נתונים ד''-9'!$A$2</c:f>
              <c:strCache>
                <c:ptCount val="1"/>
                <c:pt idx="0">
                  <c:v>חברות הביטוח המשתתפות ברווחים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ד''-9'!$B$2:$L$2</c:f>
              <c:numCache>
                <c:formatCode>0.0</c:formatCode>
                <c:ptCount val="11"/>
                <c:pt idx="0">
                  <c:v>16.8</c:v>
                </c:pt>
                <c:pt idx="1">
                  <c:v>18.7</c:v>
                </c:pt>
                <c:pt idx="2">
                  <c:v>17.100000000000001</c:v>
                </c:pt>
                <c:pt idx="3">
                  <c:v>19.306793939379872</c:v>
                </c:pt>
                <c:pt idx="4">
                  <c:v>18.600000000000001</c:v>
                </c:pt>
                <c:pt idx="5">
                  <c:v>21.623720137191359</c:v>
                </c:pt>
                <c:pt idx="6" formatCode="0">
                  <c:v>19</c:v>
                </c:pt>
                <c:pt idx="7" formatCode="0">
                  <c:v>16.268448313519926</c:v>
                </c:pt>
                <c:pt idx="8" formatCode="0">
                  <c:v>22.733827392062572</c:v>
                </c:pt>
                <c:pt idx="9" formatCode="0">
                  <c:v>24.756380011329497</c:v>
                </c:pt>
                <c:pt idx="10" formatCode="0">
                  <c:v>21.932800626173197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3-4574-82AA-F1527669CFDB}"/>
            </c:ext>
          </c:extLst>
        </c:ser>
        <c:ser>
          <c:idx val="3"/>
          <c:order val="1"/>
          <c:tx>
            <c:strRef>
              <c:f>'נתונים ד''-9'!$A$3</c:f>
              <c:strCache>
                <c:ptCount val="1"/>
                <c:pt idx="0">
                  <c:v>קופות הגמל וקרנות ההשתלמות</c:v>
                </c:pt>
              </c:strCache>
            </c:strRef>
          </c:tx>
          <c:spPr>
            <a:ln w="254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ד''-9'!$B$3:$L$3</c:f>
              <c:numCache>
                <c:formatCode>0.0</c:formatCode>
                <c:ptCount val="11"/>
                <c:pt idx="0">
                  <c:v>14.4</c:v>
                </c:pt>
                <c:pt idx="1">
                  <c:v>16.8</c:v>
                </c:pt>
                <c:pt idx="2">
                  <c:v>16</c:v>
                </c:pt>
                <c:pt idx="3">
                  <c:v>18.448985627110826</c:v>
                </c:pt>
                <c:pt idx="4">
                  <c:v>16.600000000000001</c:v>
                </c:pt>
                <c:pt idx="5">
                  <c:v>21.672594489758911</c:v>
                </c:pt>
                <c:pt idx="6" formatCode="0">
                  <c:v>17.899999999999999</c:v>
                </c:pt>
                <c:pt idx="7" formatCode="0">
                  <c:v>18.183895444134471</c:v>
                </c:pt>
                <c:pt idx="8" formatCode="0">
                  <c:v>25.722788067525791</c:v>
                </c:pt>
                <c:pt idx="9" formatCode="0">
                  <c:v>28.807000284546479</c:v>
                </c:pt>
                <c:pt idx="10" formatCode="0">
                  <c:v>25.618538162175401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3-4574-82AA-F1527669CFDB}"/>
            </c:ext>
          </c:extLst>
        </c:ser>
        <c:ser>
          <c:idx val="0"/>
          <c:order val="2"/>
          <c:tx>
            <c:strRef>
              <c:f>'נתונים ד''-9'!$A$4</c:f>
              <c:strCache>
                <c:ptCount val="1"/>
                <c:pt idx="0">
                  <c:v>קרנות הפנסיה החדשות</c:v>
                </c:pt>
              </c:strCache>
            </c:strRef>
          </c:tx>
          <c:spPr>
            <a:ln w="25400">
              <a:solidFill>
                <a:srgbClr val="59BFCB"/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ד''-9'!$B$4:$L$4</c:f>
              <c:numCache>
                <c:formatCode>0.0</c:formatCode>
                <c:ptCount val="11"/>
                <c:pt idx="0">
                  <c:v>15.6</c:v>
                </c:pt>
                <c:pt idx="1">
                  <c:v>17.100000000000001</c:v>
                </c:pt>
                <c:pt idx="2">
                  <c:v>15.3</c:v>
                </c:pt>
                <c:pt idx="3">
                  <c:v>18.38507323542882</c:v>
                </c:pt>
                <c:pt idx="4">
                  <c:v>17.5</c:v>
                </c:pt>
                <c:pt idx="5">
                  <c:v>20.99761406866968</c:v>
                </c:pt>
                <c:pt idx="6" formatCode="0">
                  <c:v>17.8</c:v>
                </c:pt>
                <c:pt idx="7" formatCode="0">
                  <c:v>15.996381521352736</c:v>
                </c:pt>
                <c:pt idx="8" formatCode="0">
                  <c:v>22.152756366456849</c:v>
                </c:pt>
                <c:pt idx="9" formatCode="0">
                  <c:v>25.056781453067501</c:v>
                </c:pt>
                <c:pt idx="10" formatCode="0">
                  <c:v>23.731834428354201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3-4574-82AA-F1527669CFDB}"/>
            </c:ext>
          </c:extLst>
        </c:ser>
        <c:ser>
          <c:idx val="4"/>
          <c:order val="3"/>
          <c:tx>
            <c:strRef>
              <c:f>'נתונים ד''-9'!$A$5</c:f>
              <c:strCache>
                <c:ptCount val="1"/>
                <c:pt idx="0">
                  <c:v>קרנות הפנסיה הוותיקות</c:v>
                </c:pt>
              </c:strCache>
            </c:strRef>
          </c:tx>
          <c:spPr>
            <a:ln w="25400">
              <a:solidFill>
                <a:srgbClr val="177990"/>
              </a:solidFill>
              <a:prstDash val="solid"/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ד''-9'!$B$5:$L$5</c:f>
              <c:numCache>
                <c:formatCode>0.0</c:formatCode>
                <c:ptCount val="11"/>
                <c:pt idx="0">
                  <c:v>11.5</c:v>
                </c:pt>
                <c:pt idx="1">
                  <c:v>12.1</c:v>
                </c:pt>
                <c:pt idx="2">
                  <c:v>11.8</c:v>
                </c:pt>
                <c:pt idx="3">
                  <c:v>12.727979158373262</c:v>
                </c:pt>
                <c:pt idx="4">
                  <c:v>13.3</c:v>
                </c:pt>
                <c:pt idx="5">
                  <c:v>13.825828908511925</c:v>
                </c:pt>
                <c:pt idx="6" formatCode="0">
                  <c:v>14.1</c:v>
                </c:pt>
                <c:pt idx="7" formatCode="0">
                  <c:v>14.75745146294777</c:v>
                </c:pt>
                <c:pt idx="8" formatCode="0">
                  <c:v>15.520733152074378</c:v>
                </c:pt>
                <c:pt idx="9" formatCode="0">
                  <c:v>13.187475785657984</c:v>
                </c:pt>
                <c:pt idx="10" formatCode="0">
                  <c:v>12.3982783543767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3-4574-82AA-F1527669CFDB}"/>
            </c:ext>
          </c:extLst>
        </c:ser>
        <c:ser>
          <c:idx val="1"/>
          <c:order val="4"/>
          <c:tx>
            <c:strRef>
              <c:f>'נתונים ד''-9'!$A$6</c:f>
              <c:strCache>
                <c:ptCount val="1"/>
                <c:pt idx="0">
                  <c:v>סך הגופים </c:v>
                </c:pt>
              </c:strCache>
            </c:strRef>
          </c:tx>
          <c:spPr>
            <a:ln w="25400">
              <a:solidFill>
                <a:srgbClr val="ABAAC7"/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ד''-9'!$B$6:$L$6</c:f>
              <c:numCache>
                <c:formatCode>0.0</c:formatCode>
                <c:ptCount val="11"/>
                <c:pt idx="0">
                  <c:v>14.236993352379029</c:v>
                </c:pt>
                <c:pt idx="1">
                  <c:v>15.994</c:v>
                </c:pt>
                <c:pt idx="2">
                  <c:v>14.9</c:v>
                </c:pt>
                <c:pt idx="3">
                  <c:v>17.2</c:v>
                </c:pt>
                <c:pt idx="4">
                  <c:v>16.399999999999999</c:v>
                </c:pt>
                <c:pt idx="5">
                  <c:v>19.695992269305179</c:v>
                </c:pt>
                <c:pt idx="6" formatCode="0">
                  <c:v>17.3</c:v>
                </c:pt>
                <c:pt idx="7" formatCode="0">
                  <c:v>16.3</c:v>
                </c:pt>
                <c:pt idx="8" formatCode="0">
                  <c:v>21.7</c:v>
                </c:pt>
                <c:pt idx="9" formatCode="0">
                  <c:v>22.9</c:v>
                </c:pt>
                <c:pt idx="10" formatCode="0">
                  <c:v>20.920362892769877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93-4574-82AA-F1527669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9216"/>
        <c:axId val="204090752"/>
      </c:lineChart>
      <c:catAx>
        <c:axId val="20408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D9D9D9"/>
            </a:solidFill>
          </a:ln>
        </c:spPr>
        <c:txPr>
          <a:bodyPr rot="-2700000"/>
          <a:lstStyle/>
          <a:p>
            <a:pPr>
              <a:defRPr sz="10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4090752"/>
        <c:crosses val="autoZero"/>
        <c:auto val="0"/>
        <c:lblAlgn val="ctr"/>
        <c:lblOffset val="100"/>
        <c:noMultiLvlLbl val="1"/>
      </c:catAx>
      <c:valAx>
        <c:axId val="204090752"/>
        <c:scaling>
          <c:orientation val="minMax"/>
          <c:min val="10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4089216"/>
        <c:crosses val="autoZero"/>
        <c:crossBetween val="between"/>
        <c:majorUnit val="4"/>
      </c:valAx>
      <c:spPr>
        <a:solidFill>
          <a:schemeClr val="bg1">
            <a:lumMod val="95000"/>
          </a:schemeClr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0872731481481475"/>
          <c:w val="1"/>
          <c:h val="0.18702592592592593"/>
        </c:manualLayout>
      </c:layout>
      <c:overlay val="0"/>
      <c:spPr>
        <a:ln>
          <a:noFill/>
        </a:ln>
      </c:spPr>
      <c:txPr>
        <a:bodyPr/>
        <a:lstStyle/>
        <a:p>
          <a:pPr>
            <a:defRPr sz="900">
              <a:solidFill>
                <a:sysClr val="windowText" lastClr="000000"/>
              </a:solidFill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800"/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36749440957E-2"/>
          <c:y val="4.2326388888888886E-2"/>
          <c:w val="0.85695611111111114"/>
          <c:h val="0.57111111111111112"/>
        </c:manualLayout>
      </c:layout>
      <c:lineChart>
        <c:grouping val="standard"/>
        <c:varyColors val="0"/>
        <c:ser>
          <c:idx val="2"/>
          <c:order val="0"/>
          <c:tx>
            <c:strRef>
              <c:f>'נתונים ד''-9'!$A$2</c:f>
              <c:strCache>
                <c:ptCount val="1"/>
                <c:pt idx="0">
                  <c:v>חברות הביטוח המשתתפות ברווחים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ד''-9'!$B$2:$L$2</c:f>
              <c:numCache>
                <c:formatCode>0.0</c:formatCode>
                <c:ptCount val="11"/>
                <c:pt idx="0">
                  <c:v>16.8</c:v>
                </c:pt>
                <c:pt idx="1">
                  <c:v>18.7</c:v>
                </c:pt>
                <c:pt idx="2">
                  <c:v>17.100000000000001</c:v>
                </c:pt>
                <c:pt idx="3">
                  <c:v>19.306793939379872</c:v>
                </c:pt>
                <c:pt idx="4">
                  <c:v>18.600000000000001</c:v>
                </c:pt>
                <c:pt idx="5">
                  <c:v>21.623720137191359</c:v>
                </c:pt>
                <c:pt idx="6" formatCode="0">
                  <c:v>19</c:v>
                </c:pt>
                <c:pt idx="7" formatCode="0">
                  <c:v>16.268448313519926</c:v>
                </c:pt>
                <c:pt idx="8" formatCode="0">
                  <c:v>22.733827392062572</c:v>
                </c:pt>
                <c:pt idx="9" formatCode="0">
                  <c:v>24.756380011329497</c:v>
                </c:pt>
                <c:pt idx="10" formatCode="0">
                  <c:v>21.932800626173197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A-4913-8D61-F196C45551DA}"/>
            </c:ext>
          </c:extLst>
        </c:ser>
        <c:ser>
          <c:idx val="3"/>
          <c:order val="1"/>
          <c:tx>
            <c:strRef>
              <c:f>'נתונים ד''-9'!$A$3</c:f>
              <c:strCache>
                <c:ptCount val="1"/>
                <c:pt idx="0">
                  <c:v>קופות הגמל וקרנות ההשתלמות</c:v>
                </c:pt>
              </c:strCache>
            </c:strRef>
          </c:tx>
          <c:spPr>
            <a:ln w="254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ד''-9'!$B$3:$L$3</c:f>
              <c:numCache>
                <c:formatCode>0.0</c:formatCode>
                <c:ptCount val="11"/>
                <c:pt idx="0">
                  <c:v>14.4</c:v>
                </c:pt>
                <c:pt idx="1">
                  <c:v>16.8</c:v>
                </c:pt>
                <c:pt idx="2">
                  <c:v>16</c:v>
                </c:pt>
                <c:pt idx="3">
                  <c:v>18.448985627110826</c:v>
                </c:pt>
                <c:pt idx="4">
                  <c:v>16.600000000000001</c:v>
                </c:pt>
                <c:pt idx="5">
                  <c:v>21.672594489758911</c:v>
                </c:pt>
                <c:pt idx="6" formatCode="0">
                  <c:v>17.899999999999999</c:v>
                </c:pt>
                <c:pt idx="7" formatCode="0">
                  <c:v>18.183895444134471</c:v>
                </c:pt>
                <c:pt idx="8" formatCode="0">
                  <c:v>25.722788067525791</c:v>
                </c:pt>
                <c:pt idx="9" formatCode="0">
                  <c:v>28.807000284546479</c:v>
                </c:pt>
                <c:pt idx="10" formatCode="0">
                  <c:v>25.618538162175401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A-4913-8D61-F196C45551DA}"/>
            </c:ext>
          </c:extLst>
        </c:ser>
        <c:ser>
          <c:idx val="0"/>
          <c:order val="2"/>
          <c:tx>
            <c:strRef>
              <c:f>'נתונים ד''-9'!$A$4</c:f>
              <c:strCache>
                <c:ptCount val="1"/>
                <c:pt idx="0">
                  <c:v>קרנות הפנסיה החדשות</c:v>
                </c:pt>
              </c:strCache>
            </c:strRef>
          </c:tx>
          <c:spPr>
            <a:ln w="25400">
              <a:solidFill>
                <a:srgbClr val="59BFCB"/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ד''-9'!$B$4:$L$4</c:f>
              <c:numCache>
                <c:formatCode>0.0</c:formatCode>
                <c:ptCount val="11"/>
                <c:pt idx="0">
                  <c:v>15.6</c:v>
                </c:pt>
                <c:pt idx="1">
                  <c:v>17.100000000000001</c:v>
                </c:pt>
                <c:pt idx="2">
                  <c:v>15.3</c:v>
                </c:pt>
                <c:pt idx="3">
                  <c:v>18.38507323542882</c:v>
                </c:pt>
                <c:pt idx="4">
                  <c:v>17.5</c:v>
                </c:pt>
                <c:pt idx="5">
                  <c:v>20.99761406866968</c:v>
                </c:pt>
                <c:pt idx="6" formatCode="0">
                  <c:v>17.8</c:v>
                </c:pt>
                <c:pt idx="7" formatCode="0">
                  <c:v>15.996381521352736</c:v>
                </c:pt>
                <c:pt idx="8" formatCode="0">
                  <c:v>22.152756366456849</c:v>
                </c:pt>
                <c:pt idx="9" formatCode="0">
                  <c:v>25.056781453067501</c:v>
                </c:pt>
                <c:pt idx="10" formatCode="0">
                  <c:v>23.731834428354201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A-4913-8D61-F196C45551DA}"/>
            </c:ext>
          </c:extLst>
        </c:ser>
        <c:ser>
          <c:idx val="4"/>
          <c:order val="3"/>
          <c:tx>
            <c:strRef>
              <c:f>'נתונים ד''-9'!$A$5</c:f>
              <c:strCache>
                <c:ptCount val="1"/>
                <c:pt idx="0">
                  <c:v>קרנות הפנסיה הוותיקות</c:v>
                </c:pt>
              </c:strCache>
            </c:strRef>
          </c:tx>
          <c:spPr>
            <a:ln w="25400">
              <a:solidFill>
                <a:srgbClr val="177990"/>
              </a:solidFill>
              <a:prstDash val="solid"/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ד''-9'!$B$5:$L$5</c:f>
              <c:numCache>
                <c:formatCode>0.0</c:formatCode>
                <c:ptCount val="11"/>
                <c:pt idx="0">
                  <c:v>11.5</c:v>
                </c:pt>
                <c:pt idx="1">
                  <c:v>12.1</c:v>
                </c:pt>
                <c:pt idx="2">
                  <c:v>11.8</c:v>
                </c:pt>
                <c:pt idx="3">
                  <c:v>12.727979158373262</c:v>
                </c:pt>
                <c:pt idx="4">
                  <c:v>13.3</c:v>
                </c:pt>
                <c:pt idx="5">
                  <c:v>13.825828908511925</c:v>
                </c:pt>
                <c:pt idx="6" formatCode="0">
                  <c:v>14.1</c:v>
                </c:pt>
                <c:pt idx="7" formatCode="0">
                  <c:v>14.75745146294777</c:v>
                </c:pt>
                <c:pt idx="8" formatCode="0">
                  <c:v>15.520733152074378</c:v>
                </c:pt>
                <c:pt idx="9" formatCode="0">
                  <c:v>13.187475785657984</c:v>
                </c:pt>
                <c:pt idx="10" formatCode="0">
                  <c:v>12.3982783543767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A-4913-8D61-F196C45551DA}"/>
            </c:ext>
          </c:extLst>
        </c:ser>
        <c:ser>
          <c:idx val="1"/>
          <c:order val="4"/>
          <c:tx>
            <c:strRef>
              <c:f>'נתונים ד''-9'!$A$6</c:f>
              <c:strCache>
                <c:ptCount val="1"/>
                <c:pt idx="0">
                  <c:v>סך הגופים </c:v>
                </c:pt>
              </c:strCache>
            </c:strRef>
          </c:tx>
          <c:spPr>
            <a:ln w="25400">
              <a:solidFill>
                <a:srgbClr val="ABAAC7"/>
              </a:solidFill>
            </a:ln>
          </c:spPr>
          <c:marker>
            <c:symbol val="none"/>
          </c:marker>
          <c:cat>
            <c:strRef>
              <c:f>'נתונים ד''-9'!$B$1:$L$1</c:f>
              <c:strCache>
                <c:ptCount val="11"/>
                <c:pt idx="0">
                  <c:v>2015</c:v>
                </c:pt>
                <c:pt idx="1">
                  <c:v>2017</c:v>
                </c:pt>
                <c:pt idx="2">
                  <c:v>2016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'נתונים ד''-9'!$B$6:$L$6</c:f>
              <c:numCache>
                <c:formatCode>0.0</c:formatCode>
                <c:ptCount val="11"/>
                <c:pt idx="0">
                  <c:v>14.236993352379029</c:v>
                </c:pt>
                <c:pt idx="1">
                  <c:v>15.994</c:v>
                </c:pt>
                <c:pt idx="2">
                  <c:v>14.9</c:v>
                </c:pt>
                <c:pt idx="3">
                  <c:v>17.2</c:v>
                </c:pt>
                <c:pt idx="4">
                  <c:v>16.399999999999999</c:v>
                </c:pt>
                <c:pt idx="5">
                  <c:v>19.695992269305179</c:v>
                </c:pt>
                <c:pt idx="6" formatCode="0">
                  <c:v>17.3</c:v>
                </c:pt>
                <c:pt idx="7" formatCode="0">
                  <c:v>16.3</c:v>
                </c:pt>
                <c:pt idx="8" formatCode="0">
                  <c:v>21.7</c:v>
                </c:pt>
                <c:pt idx="9" formatCode="0">
                  <c:v>22.9</c:v>
                </c:pt>
                <c:pt idx="10" formatCode="0">
                  <c:v>20.920362892769877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A-4913-8D61-F196C4555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89216"/>
        <c:axId val="204090752"/>
      </c:lineChart>
      <c:catAx>
        <c:axId val="20408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D9D9D9"/>
            </a:solidFill>
          </a:ln>
        </c:spPr>
        <c:txPr>
          <a:bodyPr rot="-2700000"/>
          <a:lstStyle/>
          <a:p>
            <a:pPr>
              <a:defRPr sz="10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4090752"/>
        <c:crosses val="autoZero"/>
        <c:auto val="0"/>
        <c:lblAlgn val="ctr"/>
        <c:lblOffset val="100"/>
        <c:noMultiLvlLbl val="1"/>
      </c:catAx>
      <c:valAx>
        <c:axId val="204090752"/>
        <c:scaling>
          <c:orientation val="minMax"/>
          <c:min val="10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1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4089216"/>
        <c:crosses val="autoZero"/>
        <c:crossBetween val="between"/>
        <c:majorUnit val="4"/>
      </c:valAx>
      <c:spPr>
        <a:solidFill>
          <a:schemeClr val="bg1">
            <a:lumMod val="95000"/>
          </a:schemeClr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0872731481481475"/>
          <c:w val="1"/>
          <c:h val="0.18702592592592593"/>
        </c:manualLayout>
      </c:layout>
      <c:overlay val="0"/>
      <c:spPr>
        <a:ln>
          <a:noFill/>
        </a:ln>
      </c:spPr>
      <c:txPr>
        <a:bodyPr/>
        <a:lstStyle/>
        <a:p>
          <a:pPr>
            <a:defRPr sz="900">
              <a:solidFill>
                <a:sysClr val="windowText" lastClr="000000"/>
              </a:solidFill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800"/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130950323227441E-2"/>
          <c:y val="8.9143981481481477E-2"/>
          <c:w val="0.90619092271708224"/>
          <c:h val="0.7258157407407407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'נתונים ד''-10'!$C$1</c:f>
              <c:strCache>
                <c:ptCount val="1"/>
                <c:pt idx="0">
                  <c:v>תנועות נטו במכשירי חוב</c:v>
                </c:pt>
              </c:strCache>
            </c:strRef>
          </c:tx>
          <c:spPr>
            <a:solidFill>
              <a:srgbClr val="177990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ד''-10'!$A$2:$A$15</c15:sqref>
                  </c15:fullRef>
                </c:ext>
              </c:extLst>
              <c:f>'נתונים ד''-10'!$A$5:$A$15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ד''-10'!$C$2:$C$15</c15:sqref>
                  </c15:fullRef>
                </c:ext>
              </c:extLst>
              <c:f>'נתונים ד''-10'!$C$5:$C$15</c:f>
              <c:numCache>
                <c:formatCode>_ * #,##0_ ;_ * \-#,##0_ ;_ * "-"??_ ;_ @_ </c:formatCode>
                <c:ptCount val="11"/>
                <c:pt idx="0">
                  <c:v>-814.0639316966201</c:v>
                </c:pt>
                <c:pt idx="1">
                  <c:v>-526.40719548515926</c:v>
                </c:pt>
                <c:pt idx="2">
                  <c:v>164.50358250384704</c:v>
                </c:pt>
                <c:pt idx="3">
                  <c:v>4056.3533381208053</c:v>
                </c:pt>
                <c:pt idx="4">
                  <c:v>-1549</c:v>
                </c:pt>
                <c:pt idx="5">
                  <c:v>6280</c:v>
                </c:pt>
                <c:pt idx="6">
                  <c:v>16875</c:v>
                </c:pt>
                <c:pt idx="7">
                  <c:v>3511.4504331441985</c:v>
                </c:pt>
                <c:pt idx="8">
                  <c:v>-12863.516719056861</c:v>
                </c:pt>
                <c:pt idx="9">
                  <c:v>-1975.1978391738489</c:v>
                </c:pt>
                <c:pt idx="10" formatCode="General">
                  <c:v>-2461.2171770431223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D-4896-B208-917941F938A0}"/>
            </c:ext>
          </c:extLst>
        </c:ser>
        <c:ser>
          <c:idx val="3"/>
          <c:order val="1"/>
          <c:tx>
            <c:strRef>
              <c:f>'נתונים ד''-10'!$B$1</c:f>
              <c:strCache>
                <c:ptCount val="1"/>
                <c:pt idx="0">
                  <c:v>תנועות נטו במכשירי הון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ד''-10'!$A$2:$A$15</c15:sqref>
                  </c15:fullRef>
                </c:ext>
              </c:extLst>
              <c:f>'נתונים ד''-10'!$A$5:$A$15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ד''-10'!$B$2:$B$15</c15:sqref>
                  </c15:fullRef>
                </c:ext>
              </c:extLst>
              <c:f>'נתונים ד''-10'!$B$5:$B$15</c:f>
              <c:numCache>
                <c:formatCode>_ * #,##0_ ;_ * \-#,##0_ ;_ * "-"??_ ;_ @_ </c:formatCode>
                <c:ptCount val="11"/>
                <c:pt idx="0">
                  <c:v>2178.9</c:v>
                </c:pt>
                <c:pt idx="1">
                  <c:v>-642.20000000000005</c:v>
                </c:pt>
                <c:pt idx="2">
                  <c:v>2568.3000000000002</c:v>
                </c:pt>
                <c:pt idx="3">
                  <c:v>4029.1000000000008</c:v>
                </c:pt>
                <c:pt idx="4">
                  <c:v>755.69999999999993</c:v>
                </c:pt>
                <c:pt idx="5">
                  <c:v>-920</c:v>
                </c:pt>
                <c:pt idx="6">
                  <c:v>4812</c:v>
                </c:pt>
                <c:pt idx="7">
                  <c:v>4701.1407550999993</c:v>
                </c:pt>
                <c:pt idx="8">
                  <c:v>-275.13188769999999</c:v>
                </c:pt>
                <c:pt idx="9">
                  <c:v>-199.10973829999995</c:v>
                </c:pt>
                <c:pt idx="10" formatCode="General">
                  <c:v>4817.0180794000007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1D-4896-B208-917941F938A0}"/>
            </c:ext>
          </c:extLst>
        </c:ser>
        <c:ser>
          <c:idx val="0"/>
          <c:order val="2"/>
          <c:tx>
            <c:strRef>
              <c:f>'נתונים ד''-10'!$D$1</c:f>
              <c:strCache>
                <c:ptCount val="1"/>
                <c:pt idx="0">
                  <c:v>תנועה נטו בחשיפה לשקלים באמצעות מכשירים נגזרים</c:v>
                </c:pt>
              </c:strCache>
            </c:strRef>
          </c:tx>
          <c:spPr>
            <a:solidFill>
              <a:srgbClr val="28B6C7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'נתונים ד''-10'!$A$2:$A$15</c15:sqref>
                  </c15:fullRef>
                </c:ext>
              </c:extLst>
              <c:f>'נתונים ד''-10'!$A$5:$A$15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ד''-10'!$D$2:$D$15</c15:sqref>
                  </c15:fullRef>
                </c:ext>
              </c:extLst>
              <c:f>'נתונים ד''-10'!$D$5:$D$15</c:f>
              <c:numCache>
                <c:formatCode>General</c:formatCode>
                <c:ptCount val="11"/>
                <c:pt idx="0">
                  <c:v>992.13292809561972</c:v>
                </c:pt>
                <c:pt idx="1">
                  <c:v>1760</c:v>
                </c:pt>
                <c:pt idx="2">
                  <c:v>-1831.3483095020092</c:v>
                </c:pt>
                <c:pt idx="3">
                  <c:v>-11378.457363963036</c:v>
                </c:pt>
                <c:pt idx="4">
                  <c:v>1313.2471015339943</c:v>
                </c:pt>
                <c:pt idx="5">
                  <c:v>1851.137091204193</c:v>
                </c:pt>
                <c:pt idx="6">
                  <c:v>-8519.8913041812375</c:v>
                </c:pt>
                <c:pt idx="7">
                  <c:v>3503.0504561709713</c:v>
                </c:pt>
                <c:pt idx="8">
                  <c:v>20710.38904532354</c:v>
                </c:pt>
                <c:pt idx="9" formatCode="_ * #,##0_ ;_ * \-#,##0_ ;_ * &quot;-&quot;??_ ;_ @_ ">
                  <c:v>1888</c:v>
                </c:pt>
                <c:pt idx="10">
                  <c:v>-4624.0316380485528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1D-4896-B208-917941F9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02179328"/>
        <c:axId val="202180864"/>
      </c:barChart>
      <c:lineChart>
        <c:grouping val="standard"/>
        <c:varyColors val="0"/>
        <c:ser>
          <c:idx val="1"/>
          <c:order val="3"/>
          <c:tx>
            <c:strRef>
              <c:f>'נתונים ד''-10'!$E$1</c:f>
              <c:strCache>
                <c:ptCount val="1"/>
                <c:pt idx="0">
                  <c:v>סך הכל תנועה בנכסים שקליים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noFill/>
              </a:ln>
            </c:spPr>
          </c:marker>
          <c:cat>
            <c:strLit>
              <c:ptCount val="11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  <c:pt idx="10">
                <c:v>2025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'נתונים ד''-10'!$E$2:$E$15</c15:sqref>
                  </c15:fullRef>
                </c:ext>
              </c:extLst>
              <c:f>'נתונים ד''-10'!$E$5:$E$15</c:f>
              <c:numCache>
                <c:formatCode>General</c:formatCode>
                <c:ptCount val="11"/>
                <c:pt idx="0">
                  <c:v>2356.9689963989995</c:v>
                </c:pt>
                <c:pt idx="1">
                  <c:v>591.39280451484069</c:v>
                </c:pt>
                <c:pt idx="2">
                  <c:v>901.45527300183812</c:v>
                </c:pt>
                <c:pt idx="3">
                  <c:v>-3293.0040258422305</c:v>
                </c:pt>
                <c:pt idx="4">
                  <c:v>519.94710153399421</c:v>
                </c:pt>
                <c:pt idx="5">
                  <c:v>7211.137091204193</c:v>
                </c:pt>
                <c:pt idx="6">
                  <c:v>13167.108695818762</c:v>
                </c:pt>
                <c:pt idx="7">
                  <c:v>11715.641644415169</c:v>
                </c:pt>
                <c:pt idx="8">
                  <c:v>7571.7404385666796</c:v>
                </c:pt>
                <c:pt idx="9">
                  <c:v>-286.30757747384905</c:v>
                </c:pt>
                <c:pt idx="10">
                  <c:v>-2268.2307356916745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A1D-4896-B208-917941F93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79328"/>
        <c:axId val="202180864"/>
      </c:lineChart>
      <c:catAx>
        <c:axId val="20217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/>
          <a:lstStyle/>
          <a:p>
            <a:pPr>
              <a:defRPr sz="10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2180864"/>
        <c:crosses val="autoZero"/>
        <c:auto val="1"/>
        <c:lblAlgn val="ctr"/>
        <c:lblOffset val="100"/>
        <c:noMultiLvlLbl val="0"/>
      </c:catAx>
      <c:valAx>
        <c:axId val="202180864"/>
        <c:scaling>
          <c:orientation val="minMax"/>
          <c:min val="-15000"/>
        </c:scaling>
        <c:delete val="0"/>
        <c:axPos val="l"/>
        <c:majorGridlines>
          <c:spPr>
            <a:ln w="6350">
              <a:solidFill>
                <a:srgbClr val="B4B4B4">
                  <a:alpha val="70000"/>
                </a:srgbClr>
              </a:solidFill>
              <a:prstDash val="dash"/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2179328"/>
        <c:crosses val="autoZero"/>
        <c:crossBetween val="between"/>
        <c:majorUnit val="5000"/>
        <c:dispUnits>
          <c:builtInUnit val="thousands"/>
        </c:dispUnits>
      </c:valAx>
      <c:spPr>
        <a:solidFill>
          <a:schemeClr val="bg1">
            <a:lumMod val="95000"/>
          </a:schemeClr>
        </a:solidFill>
        <a:ln>
          <a:noFill/>
        </a:ln>
      </c:spPr>
    </c:plotArea>
    <c:legend>
      <c:legendPos val="l"/>
      <c:layout>
        <c:manualLayout>
          <c:xMode val="edge"/>
          <c:yMode val="edge"/>
          <c:x val="8.1231211715689366E-2"/>
          <c:y val="1.6276388888888889E-2"/>
          <c:w val="0.78232449532067472"/>
          <c:h val="0.29716944444444443"/>
        </c:manualLayout>
      </c:layout>
      <c:overlay val="0"/>
      <c:spPr>
        <a:ln>
          <a:noFill/>
        </a:ln>
      </c:spPr>
      <c:txPr>
        <a:bodyPr/>
        <a:lstStyle/>
        <a:p>
          <a:pPr>
            <a:defRPr sz="100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3388136115955"/>
          <c:y val="0.22008425925925926"/>
          <c:w val="0.87329686304132548"/>
          <c:h val="0.60780000000000001"/>
        </c:manualLayout>
      </c:layout>
      <c:barChart>
        <c:barDir val="col"/>
        <c:grouping val="clustered"/>
        <c:varyColors val="0"/>
        <c:ser>
          <c:idx val="1"/>
          <c:order val="0"/>
          <c:tx>
            <c:v>מכשירי חוב</c:v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cat>
            <c:multiLvlStrRef>
              <c:f>'נתונים ד''-11'!$A$2:$B$25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'נתונים ד''-11'!$D$2:$D$25</c:f>
              <c:numCache>
                <c:formatCode>#,##0</c:formatCode>
                <c:ptCount val="24"/>
                <c:pt idx="0">
                  <c:v>17.767102611784889</c:v>
                </c:pt>
                <c:pt idx="1">
                  <c:v>15.628388647052081</c:v>
                </c:pt>
                <c:pt idx="2">
                  <c:v>12.429464122819226</c:v>
                </c:pt>
                <c:pt idx="3">
                  <c:v>11.258119394445348</c:v>
                </c:pt>
                <c:pt idx="4">
                  <c:v>10.753534757102621</c:v>
                </c:pt>
                <c:pt idx="5">
                  <c:v>10.101752428270062</c:v>
                </c:pt>
                <c:pt idx="6">
                  <c:v>12.1325129026438</c:v>
                </c:pt>
                <c:pt idx="7">
                  <c:v>13.983532663794321</c:v>
                </c:pt>
                <c:pt idx="8">
                  <c:v>13.689649134643936</c:v>
                </c:pt>
                <c:pt idx="9">
                  <c:v>15.407518085858232</c:v>
                </c:pt>
                <c:pt idx="10">
                  <c:v>17.801191320498912</c:v>
                </c:pt>
                <c:pt idx="11">
                  <c:v>18.534109681526839</c:v>
                </c:pt>
                <c:pt idx="12">
                  <c:v>20.244886781640623</c:v>
                </c:pt>
                <c:pt idx="13">
                  <c:v>19.860486318426574</c:v>
                </c:pt>
                <c:pt idx="14">
                  <c:v>20.053091260944591</c:v>
                </c:pt>
                <c:pt idx="15">
                  <c:v>25.304603845014341</c:v>
                </c:pt>
                <c:pt idx="16">
                  <c:v>23.125501908465488</c:v>
                </c:pt>
                <c:pt idx="17">
                  <c:v>23.786395267199662</c:v>
                </c:pt>
                <c:pt idx="18">
                  <c:v>21.811278042854621</c:v>
                </c:pt>
                <c:pt idx="19">
                  <c:v>21.574287042098049</c:v>
                </c:pt>
                <c:pt idx="20">
                  <c:v>20.916594330415162</c:v>
                </c:pt>
                <c:pt idx="21">
                  <c:v>22.611010662805132</c:v>
                </c:pt>
                <c:pt idx="22">
                  <c:v>21.965341171329147</c:v>
                </c:pt>
                <c:pt idx="23">
                  <c:v>21.161747618432603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036-AE04-2E21B7B358B9}"/>
            </c:ext>
          </c:extLst>
        </c:ser>
        <c:ser>
          <c:idx val="4"/>
          <c:order val="1"/>
          <c:tx>
            <c:strRef>
              <c:f>'נתונים ד''-11'!$C$1</c:f>
              <c:strCache>
                <c:ptCount val="1"/>
                <c:pt idx="0">
                  <c:v>מכשירים נגזרים</c:v>
                </c:pt>
              </c:strCache>
            </c:strRef>
          </c:tx>
          <c:spPr>
            <a:solidFill>
              <a:srgbClr val="28B6C7"/>
            </a:solidFill>
            <a:ln>
              <a:noFill/>
            </a:ln>
            <a:effectLst/>
          </c:spPr>
          <c:invertIfNegative val="0"/>
          <c:cat>
            <c:multiLvlStrRef>
              <c:f>'נתונים ד''-11'!$A$2:$B$25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'נתונים ד''-11'!$C$2:$C$25</c:f>
              <c:numCache>
                <c:formatCode>#,##0</c:formatCode>
                <c:ptCount val="24"/>
                <c:pt idx="0">
                  <c:v>-2.6837452606042715</c:v>
                </c:pt>
                <c:pt idx="1">
                  <c:v>1.0045870274238695</c:v>
                </c:pt>
                <c:pt idx="2">
                  <c:v>2.6323084897495899</c:v>
                </c:pt>
                <c:pt idx="3">
                  <c:v>-3.0979381621057365</c:v>
                </c:pt>
                <c:pt idx="4">
                  <c:v>-0.21548738495394354</c:v>
                </c:pt>
                <c:pt idx="5">
                  <c:v>1.3317141595991997</c:v>
                </c:pt>
                <c:pt idx="6">
                  <c:v>8.989449097469333E-3</c:v>
                </c:pt>
                <c:pt idx="7">
                  <c:v>1.3522012762451123</c:v>
                </c:pt>
                <c:pt idx="8">
                  <c:v>-0.88101186259979292</c:v>
                </c:pt>
                <c:pt idx="9">
                  <c:v>-4.1815848618475577</c:v>
                </c:pt>
                <c:pt idx="10">
                  <c:v>-3.0064622276390947</c:v>
                </c:pt>
                <c:pt idx="11">
                  <c:v>-1.9338919970950084</c:v>
                </c:pt>
                <c:pt idx="12">
                  <c:v>-3.8339401127441377</c:v>
                </c:pt>
                <c:pt idx="13">
                  <c:v>-2.320687343161393</c:v>
                </c:pt>
                <c:pt idx="14">
                  <c:v>-8.5011870757518704</c:v>
                </c:pt>
                <c:pt idx="15">
                  <c:v>-11.826474091346041</c:v>
                </c:pt>
                <c:pt idx="16">
                  <c:v>-3.7401629754858079</c:v>
                </c:pt>
                <c:pt idx="17">
                  <c:v>-1.5248086633753701</c:v>
                </c:pt>
                <c:pt idx="18">
                  <c:v>-3.8470605859654681</c:v>
                </c:pt>
                <c:pt idx="19">
                  <c:v>-0.42176334561884871</c:v>
                </c:pt>
                <c:pt idx="20">
                  <c:v>-1.0787107851057662</c:v>
                </c:pt>
                <c:pt idx="21">
                  <c:v>-2.7129567345431713</c:v>
                </c:pt>
                <c:pt idx="22">
                  <c:v>-3.4376819703015209</c:v>
                </c:pt>
                <c:pt idx="23">
                  <c:v>-6.5574874932278835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E-4036-AE04-2E21B7B358B9}"/>
            </c:ext>
          </c:extLst>
        </c:ser>
        <c:ser>
          <c:idx val="0"/>
          <c:order val="3"/>
          <c:tx>
            <c:strRef>
              <c:f>'נתונים ד''-11'!$E$1</c:f>
              <c:strCache>
                <c:ptCount val="1"/>
                <c:pt idx="0">
                  <c:v>מכשירי הון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'נתונים ד''-11'!$A$2:$B$25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'נתונים ד''-11'!$E$2:$E$25</c:f>
              <c:numCache>
                <c:formatCode>#,##0</c:formatCode>
                <c:ptCount val="24"/>
                <c:pt idx="0">
                  <c:v>46.077638749217876</c:v>
                </c:pt>
                <c:pt idx="1">
                  <c:v>49.831095227517871</c:v>
                </c:pt>
                <c:pt idx="2">
                  <c:v>48.061740966817872</c:v>
                </c:pt>
                <c:pt idx="3">
                  <c:v>45.596194411117878</c:v>
                </c:pt>
                <c:pt idx="4">
                  <c:v>44.82146493931787</c:v>
                </c:pt>
                <c:pt idx="5">
                  <c:v>43.903066137417873</c:v>
                </c:pt>
                <c:pt idx="6">
                  <c:v>44.395437847817867</c:v>
                </c:pt>
                <c:pt idx="7">
                  <c:v>48.023011039017874</c:v>
                </c:pt>
                <c:pt idx="8">
                  <c:v>48.178975128417868</c:v>
                </c:pt>
                <c:pt idx="9">
                  <c:v>50.346325170617874</c:v>
                </c:pt>
                <c:pt idx="10">
                  <c:v>52.544867679017869</c:v>
                </c:pt>
                <c:pt idx="11">
                  <c:v>55.424165303617876</c:v>
                </c:pt>
                <c:pt idx="12">
                  <c:v>58.189414456817893</c:v>
                </c:pt>
                <c:pt idx="13">
                  <c:v>59.190719069617877</c:v>
                </c:pt>
                <c:pt idx="14">
                  <c:v>55.963275408017871</c:v>
                </c:pt>
                <c:pt idx="15">
                  <c:v>60.573877840617854</c:v>
                </c:pt>
                <c:pt idx="16">
                  <c:v>68.085050775017862</c:v>
                </c:pt>
                <c:pt idx="17">
                  <c:v>79.399128476717848</c:v>
                </c:pt>
                <c:pt idx="18">
                  <c:v>81.697248746317868</c:v>
                </c:pt>
                <c:pt idx="19">
                  <c:v>83.162297128417862</c:v>
                </c:pt>
                <c:pt idx="20">
                  <c:v>87.007724302117865</c:v>
                </c:pt>
                <c:pt idx="21">
                  <c:v>90.633673844217896</c:v>
                </c:pt>
                <c:pt idx="22">
                  <c:v>93.484728663217894</c:v>
                </c:pt>
                <c:pt idx="23">
                  <c:v>98.193220346917883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4A-4472-92C5-6A9E53D15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3173928"/>
        <c:axId val="1193171304"/>
      </c:barChart>
      <c:lineChart>
        <c:grouping val="standard"/>
        <c:varyColors val="0"/>
        <c:ser>
          <c:idx val="3"/>
          <c:order val="2"/>
          <c:tx>
            <c:strRef>
              <c:f>'נתונים ד''-11'!$F$1</c:f>
              <c:strCache>
                <c:ptCount val="1"/>
                <c:pt idx="0">
                  <c:v>חשיפה בשקלים</c:v>
                </c:pt>
              </c:strCache>
            </c:strRef>
          </c:tx>
          <c:spPr>
            <a:ln w="25400">
              <a:solidFill>
                <a:srgbClr val="595959"/>
              </a:solidFill>
            </a:ln>
            <a:effectLst/>
          </c:spPr>
          <c:marker>
            <c:symbol val="none"/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3F4A-4472-92C5-6A9E53D150F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D-7924-44AE-B859-ED03A03B81A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5-77F6-4D76-8084-4320666014D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3-137E-4036-AE04-2E21B7B358B9}"/>
              </c:ext>
            </c:extLst>
          </c:dPt>
          <c:dPt>
            <c:idx val="23"/>
            <c:marker>
              <c:symbol val="circle"/>
              <c:size val="4"/>
              <c:spPr>
                <a:solidFill>
                  <a:schemeClr val="tx1"/>
                </a:solidFill>
                <a:ln w="9525">
                  <a:solidFill>
                    <a:srgbClr val="17799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C43-426F-AC92-A941B7EA43F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3BA8-4F35-B5F9-3BBAE30F6D17}"/>
              </c:ext>
            </c:extLst>
          </c:dPt>
          <c:dLbls>
            <c:dLbl>
              <c:idx val="23"/>
              <c:layout>
                <c:manualLayout>
                  <c:x val="-1.7717792827993049E-2"/>
                  <c:y val="-6.80148148148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3-426F-AC92-A941B7EA43FA}"/>
                </c:ext>
              </c:extLst>
            </c:dLbl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B1-437F-BEAB-D0CA2BBFD4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ד''-11'!$F$2:$F$25</c:f>
              <c:numCache>
                <c:formatCode>#,##0</c:formatCode>
                <c:ptCount val="24"/>
                <c:pt idx="0">
                  <c:v>61.160996100398492</c:v>
                </c:pt>
                <c:pt idx="1">
                  <c:v>66.464070901993821</c:v>
                </c:pt>
                <c:pt idx="2">
                  <c:v>63.123513579386689</c:v>
                </c:pt>
                <c:pt idx="3">
                  <c:v>53.756375643457488</c:v>
                </c:pt>
                <c:pt idx="4">
                  <c:v>55.359512311466545</c:v>
                </c:pt>
                <c:pt idx="5">
                  <c:v>55.336532725287135</c:v>
                </c:pt>
                <c:pt idx="6">
                  <c:v>56.53694019955914</c:v>
                </c:pt>
                <c:pt idx="7">
                  <c:v>63.358744979057306</c:v>
                </c:pt>
                <c:pt idx="8">
                  <c:v>60.987612400462012</c:v>
                </c:pt>
                <c:pt idx="9">
                  <c:v>61.572258394628548</c:v>
                </c:pt>
                <c:pt idx="10">
                  <c:v>67.339596771877694</c:v>
                </c:pt>
                <c:pt idx="11">
                  <c:v>72.024382988049709</c:v>
                </c:pt>
                <c:pt idx="12">
                  <c:v>74.600361125714372</c:v>
                </c:pt>
                <c:pt idx="13">
                  <c:v>76.730518044883055</c:v>
                </c:pt>
                <c:pt idx="14">
                  <c:v>67.51517959321059</c:v>
                </c:pt>
                <c:pt idx="15">
                  <c:v>74.052007594286152</c:v>
                </c:pt>
                <c:pt idx="16">
                  <c:v>87.470389707997541</c:v>
                </c:pt>
                <c:pt idx="17">
                  <c:v>101.66071508054215</c:v>
                </c:pt>
                <c:pt idx="18">
                  <c:v>99.661466203207027</c:v>
                </c:pt>
                <c:pt idx="19">
                  <c:v>104.31482082489707</c:v>
                </c:pt>
                <c:pt idx="20">
                  <c:v>106.84560784742726</c:v>
                </c:pt>
                <c:pt idx="21">
                  <c:v>110.53172777247985</c:v>
                </c:pt>
                <c:pt idx="22">
                  <c:v>112.01238786424551</c:v>
                </c:pt>
                <c:pt idx="23">
                  <c:v>112.7974804721226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E-4036-AE04-2E21B7B3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73928"/>
        <c:axId val="1193171304"/>
      </c:lineChart>
      <c:catAx>
        <c:axId val="1193173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193171304"/>
        <c:crosses val="autoZero"/>
        <c:auto val="1"/>
        <c:lblAlgn val="ctr"/>
        <c:lblOffset val="100"/>
        <c:noMultiLvlLbl val="0"/>
      </c:catAx>
      <c:valAx>
        <c:axId val="1193171304"/>
        <c:scaling>
          <c:orientation val="minMax"/>
          <c:min val="-1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1931739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45926267887475E-2"/>
          <c:y val="3.9523148148148451E-3"/>
          <c:w val="0.46401324038929453"/>
          <c:h val="0.28211851851851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'נתונים ד''-12'!$D$1</c:f>
              <c:strCache>
                <c:ptCount val="1"/>
                <c:pt idx="0">
                  <c:v>חברות ייצוא עיקריות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'נתונים ד''-12'!$I$20:$I$24</c:f>
              <c:strCache>
                <c:ptCount val="5"/>
                <c:pt idx="1">
                  <c:v>רבע1</c:v>
                </c:pt>
                <c:pt idx="2">
                  <c:v>רבע2</c:v>
                </c:pt>
                <c:pt idx="3">
                  <c:v>רבע3</c:v>
                </c:pt>
                <c:pt idx="4">
                  <c:v>רבע4</c:v>
                </c:pt>
              </c:strCache>
            </c:strRef>
          </c:cat>
          <c:val>
            <c:numRef>
              <c:f>'נתונים ד''-12'!$J$20:$J$24</c:f>
              <c:numCache>
                <c:formatCode>General</c:formatCode>
                <c:ptCount val="5"/>
                <c:pt idx="1">
                  <c:v>-11352.652208587679</c:v>
                </c:pt>
                <c:pt idx="2">
                  <c:v>-9212.0479496643238</c:v>
                </c:pt>
                <c:pt idx="3">
                  <c:v>-6581.7006253396567</c:v>
                </c:pt>
                <c:pt idx="4">
                  <c:v>-5922.7860156416609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3-4D86-9E18-EA62002BAE7F}"/>
            </c:ext>
          </c:extLst>
        </c:ser>
        <c:ser>
          <c:idx val="1"/>
          <c:order val="1"/>
          <c:tx>
            <c:strRef>
              <c:f>'נתונים ד''-12'!$C$1</c:f>
              <c:strCache>
                <c:ptCount val="1"/>
                <c:pt idx="0">
                  <c:v>חברות ייבוא עיקריות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'נתונים ד''-12'!$I$20:$I$24</c:f>
              <c:strCache>
                <c:ptCount val="5"/>
                <c:pt idx="1">
                  <c:v>רבע1</c:v>
                </c:pt>
                <c:pt idx="2">
                  <c:v>רבע2</c:v>
                </c:pt>
                <c:pt idx="3">
                  <c:v>רבע3</c:v>
                </c:pt>
                <c:pt idx="4">
                  <c:v>רבע4</c:v>
                </c:pt>
              </c:strCache>
            </c:strRef>
          </c:cat>
          <c:val>
            <c:numRef>
              <c:f>'נתונים ד''-12'!$K$20:$K$24</c:f>
              <c:numCache>
                <c:formatCode>General</c:formatCode>
                <c:ptCount val="5"/>
                <c:pt idx="1">
                  <c:v>10696.938062560805</c:v>
                </c:pt>
                <c:pt idx="2">
                  <c:v>15110.91365304292</c:v>
                </c:pt>
                <c:pt idx="3">
                  <c:v>13872.212539310207</c:v>
                </c:pt>
                <c:pt idx="4">
                  <c:v>9143.2428070346214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3-4D86-9E18-EA62002BA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899064"/>
        <c:axId val="671902344"/>
      </c:barChart>
      <c:catAx>
        <c:axId val="6718990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71902344"/>
        <c:crosses val="autoZero"/>
        <c:auto val="1"/>
        <c:lblAlgn val="ctr"/>
        <c:lblOffset val="100"/>
        <c:noMultiLvlLbl val="0"/>
      </c:catAx>
      <c:valAx>
        <c:axId val="6719023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67189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33388888888889"/>
          <c:y val="4.7634837707551725E-2"/>
          <c:w val="0.84617305555555555"/>
          <c:h val="0.64303719617780175"/>
        </c:manualLayout>
      </c:layout>
      <c:lineChart>
        <c:grouping val="standard"/>
        <c:varyColors val="0"/>
        <c:ser>
          <c:idx val="2"/>
          <c:order val="0"/>
          <c:tx>
            <c:strRef>
              <c:f>'נתונים ד''-1'!$G$1</c:f>
              <c:strCache>
                <c:ptCount val="1"/>
                <c:pt idx="0">
                  <c:v>דולר/שקל</c:v>
                </c:pt>
              </c:strCache>
            </c:strRef>
          </c:tx>
          <c:spPr>
            <a:ln w="25400" cap="rnd">
              <a:solidFill>
                <a:srgbClr val="28B6C7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ד''-1'!$A$2:$A$74</c:f>
              <c:numCache>
                <c:formatCode>m/d/yyyy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'נתונים ד''-1'!$B$2:$B$74</c:f>
              <c:numCache>
                <c:formatCode>0.00</c:formatCode>
                <c:ptCount val="73"/>
                <c:pt idx="0">
                  <c:v>100</c:v>
                </c:pt>
                <c:pt idx="1">
                  <c:v>99.768518518518505</c:v>
                </c:pt>
                <c:pt idx="2">
                  <c:v>100.31828703703705</c:v>
                </c:pt>
                <c:pt idx="3">
                  <c:v>103.15393518518519</c:v>
                </c:pt>
                <c:pt idx="4">
                  <c:v>101.27314814814814</c:v>
                </c:pt>
                <c:pt idx="5">
                  <c:v>101.3310185185185</c:v>
                </c:pt>
                <c:pt idx="6">
                  <c:v>100.28935185185186</c:v>
                </c:pt>
                <c:pt idx="7">
                  <c:v>98.6111111111111</c:v>
                </c:pt>
                <c:pt idx="8">
                  <c:v>97.280092592592595</c:v>
                </c:pt>
                <c:pt idx="9">
                  <c:v>99.565972222222214</c:v>
                </c:pt>
                <c:pt idx="10">
                  <c:v>99.016203703703709</c:v>
                </c:pt>
                <c:pt idx="11">
                  <c:v>95.717592592592581</c:v>
                </c:pt>
                <c:pt idx="12">
                  <c:v>93.026620370370367</c:v>
                </c:pt>
                <c:pt idx="13">
                  <c:v>95.225694444444443</c:v>
                </c:pt>
                <c:pt idx="14">
                  <c:v>94.907407407407405</c:v>
                </c:pt>
                <c:pt idx="15">
                  <c:v>96.469907407407405</c:v>
                </c:pt>
                <c:pt idx="16">
                  <c:v>93.952546296296305</c:v>
                </c:pt>
                <c:pt idx="17">
                  <c:v>94.126157407407419</c:v>
                </c:pt>
                <c:pt idx="18">
                  <c:v>94.328703703703695</c:v>
                </c:pt>
                <c:pt idx="19">
                  <c:v>93.547453703703709</c:v>
                </c:pt>
                <c:pt idx="20">
                  <c:v>92.795138888888886</c:v>
                </c:pt>
                <c:pt idx="21">
                  <c:v>93.431712962962948</c:v>
                </c:pt>
                <c:pt idx="22">
                  <c:v>91.37731481481481</c:v>
                </c:pt>
                <c:pt idx="23">
                  <c:v>91.493055555555557</c:v>
                </c:pt>
                <c:pt idx="24">
                  <c:v>89.988425925925924</c:v>
                </c:pt>
                <c:pt idx="25">
                  <c:v>92.447916666666657</c:v>
                </c:pt>
                <c:pt idx="26">
                  <c:v>93.692129629629633</c:v>
                </c:pt>
                <c:pt idx="27">
                  <c:v>91.898148148148138</c:v>
                </c:pt>
                <c:pt idx="28">
                  <c:v>95.978009259259267</c:v>
                </c:pt>
                <c:pt idx="29">
                  <c:v>96.585648148148152</c:v>
                </c:pt>
                <c:pt idx="30">
                  <c:v>101.27314814814814</c:v>
                </c:pt>
                <c:pt idx="31">
                  <c:v>98.119212962962962</c:v>
                </c:pt>
                <c:pt idx="32">
                  <c:v>96.672453703703709</c:v>
                </c:pt>
                <c:pt idx="33">
                  <c:v>102.51736111111111</c:v>
                </c:pt>
                <c:pt idx="34">
                  <c:v>102.1412037037037</c:v>
                </c:pt>
                <c:pt idx="35">
                  <c:v>99.565972222222214</c:v>
                </c:pt>
                <c:pt idx="36">
                  <c:v>101.82291666666667</c:v>
                </c:pt>
                <c:pt idx="37">
                  <c:v>100.5497685185185</c:v>
                </c:pt>
                <c:pt idx="38">
                  <c:v>106.13425925925925</c:v>
                </c:pt>
                <c:pt idx="39">
                  <c:v>104.60069444444446</c:v>
                </c:pt>
                <c:pt idx="40">
                  <c:v>105.35300925925925</c:v>
                </c:pt>
                <c:pt idx="41">
                  <c:v>107.49421296296295</c:v>
                </c:pt>
                <c:pt idx="42">
                  <c:v>107.06018518518519</c:v>
                </c:pt>
                <c:pt idx="43">
                  <c:v>106.85763888888889</c:v>
                </c:pt>
                <c:pt idx="44">
                  <c:v>109.98263888888889</c:v>
                </c:pt>
                <c:pt idx="45">
                  <c:v>110.64814814814814</c:v>
                </c:pt>
                <c:pt idx="46">
                  <c:v>116.23263888888889</c:v>
                </c:pt>
                <c:pt idx="47">
                  <c:v>107.46527777777779</c:v>
                </c:pt>
                <c:pt idx="48">
                  <c:v>104.94791666666666</c:v>
                </c:pt>
                <c:pt idx="49">
                  <c:v>105.17939814814814</c:v>
                </c:pt>
                <c:pt idx="50">
                  <c:v>103.7037037037037</c:v>
                </c:pt>
                <c:pt idx="51">
                  <c:v>106.51041666666667</c:v>
                </c:pt>
                <c:pt idx="52">
                  <c:v>108.24652777777777</c:v>
                </c:pt>
                <c:pt idx="53">
                  <c:v>107.5810185185185</c:v>
                </c:pt>
                <c:pt idx="54">
                  <c:v>108.76736111111111</c:v>
                </c:pt>
                <c:pt idx="55">
                  <c:v>108.99884259259261</c:v>
                </c:pt>
                <c:pt idx="56">
                  <c:v>105.78703703703702</c:v>
                </c:pt>
                <c:pt idx="57">
                  <c:v>107.34953703703702</c:v>
                </c:pt>
                <c:pt idx="58">
                  <c:v>107.46527777777779</c:v>
                </c:pt>
                <c:pt idx="59">
                  <c:v>105.32407407407408</c:v>
                </c:pt>
                <c:pt idx="60">
                  <c:v>105.52662037037037</c:v>
                </c:pt>
                <c:pt idx="61">
                  <c:v>103.50115740740742</c:v>
                </c:pt>
                <c:pt idx="62">
                  <c:v>103.87731481481482</c:v>
                </c:pt>
                <c:pt idx="63">
                  <c:v>107.58101851851852</c:v>
                </c:pt>
                <c:pt idx="64">
                  <c:v>105.23726851851852</c:v>
                </c:pt>
                <c:pt idx="65">
                  <c:v>101.79398148148148</c:v>
                </c:pt>
                <c:pt idx="66">
                  <c:v>97.569444444444443</c:v>
                </c:pt>
                <c:pt idx="67">
                  <c:v>98.032407407407405</c:v>
                </c:pt>
                <c:pt idx="68">
                  <c:v>96.412037037037038</c:v>
                </c:pt>
                <c:pt idx="69">
                  <c:v>95.659722222222229</c:v>
                </c:pt>
                <c:pt idx="70">
                  <c:v>93.836805555555557</c:v>
                </c:pt>
                <c:pt idx="71">
                  <c:v>94.415509259259267</c:v>
                </c:pt>
                <c:pt idx="72">
                  <c:v>92.303240740740748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1-41ED-8CDA-4C4C38E0D350}"/>
            </c:ext>
          </c:extLst>
        </c:ser>
        <c:ser>
          <c:idx val="0"/>
          <c:order val="1"/>
          <c:tx>
            <c:strRef>
              <c:f>'נתונים ד''-1'!$H$1</c:f>
              <c:strCache>
                <c:ptCount val="1"/>
                <c:pt idx="0">
                  <c:v>אירו/שקל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ד''-1'!$A$2:$A$74</c:f>
              <c:numCache>
                <c:formatCode>m/d/yyyy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'נתונים ד''-1'!$C$2:$C$74</c:f>
              <c:numCache>
                <c:formatCode>0.00</c:formatCode>
                <c:ptCount val="73"/>
                <c:pt idx="0">
                  <c:v>100</c:v>
                </c:pt>
                <c:pt idx="1">
                  <c:v>98.042906503016852</c:v>
                </c:pt>
                <c:pt idx="2">
                  <c:v>98.488989737507083</c:v>
                </c:pt>
                <c:pt idx="3">
                  <c:v>100.5698519931927</c:v>
                </c:pt>
                <c:pt idx="4">
                  <c:v>98.153782682687833</c:v>
                </c:pt>
                <c:pt idx="5">
                  <c:v>99.360528080037128</c:v>
                </c:pt>
                <c:pt idx="6">
                  <c:v>100.11861172708988</c:v>
                </c:pt>
                <c:pt idx="7">
                  <c:v>104.14109638492084</c:v>
                </c:pt>
                <c:pt idx="8">
                  <c:v>103.46552524366972</c:v>
                </c:pt>
                <c:pt idx="9">
                  <c:v>103.80588933010159</c:v>
                </c:pt>
                <c:pt idx="10">
                  <c:v>102.98076427208498</c:v>
                </c:pt>
                <c:pt idx="11">
                  <c:v>102.25362281470784</c:v>
                </c:pt>
                <c:pt idx="12">
                  <c:v>101.69924191635293</c:v>
                </c:pt>
                <c:pt idx="13">
                  <c:v>102.80800371306276</c:v>
                </c:pt>
                <c:pt idx="14">
                  <c:v>103.4397400856067</c:v>
                </c:pt>
                <c:pt idx="15">
                  <c:v>100.88958795317416</c:v>
                </c:pt>
                <c:pt idx="16">
                  <c:v>101.26347274508791</c:v>
                </c:pt>
                <c:pt idx="17">
                  <c:v>102.33613532050951</c:v>
                </c:pt>
                <c:pt idx="18">
                  <c:v>99.912330462585714</c:v>
                </c:pt>
                <c:pt idx="19">
                  <c:v>99.24707338455984</c:v>
                </c:pt>
                <c:pt idx="20">
                  <c:v>97.913980712701772</c:v>
                </c:pt>
                <c:pt idx="21">
                  <c:v>96.33335052343871</c:v>
                </c:pt>
                <c:pt idx="22">
                  <c:v>95.038935588675159</c:v>
                </c:pt>
                <c:pt idx="23">
                  <c:v>92.566138930431634</c:v>
                </c:pt>
                <c:pt idx="24">
                  <c:v>90.761177866020319</c:v>
                </c:pt>
                <c:pt idx="25">
                  <c:v>91.916352947243567</c:v>
                </c:pt>
                <c:pt idx="26">
                  <c:v>93.530503841988548</c:v>
                </c:pt>
                <c:pt idx="27">
                  <c:v>90.856582950853479</c:v>
                </c:pt>
                <c:pt idx="28">
                  <c:v>90.575524727966567</c:v>
                </c:pt>
                <c:pt idx="29">
                  <c:v>92.199989685936757</c:v>
                </c:pt>
                <c:pt idx="30">
                  <c:v>93.765148780362026</c:v>
                </c:pt>
                <c:pt idx="31">
                  <c:v>89.500283636738686</c:v>
                </c:pt>
                <c:pt idx="32">
                  <c:v>85.988345108555492</c:v>
                </c:pt>
                <c:pt idx="33">
                  <c:v>89.881903976071357</c:v>
                </c:pt>
                <c:pt idx="34">
                  <c:v>90.196482904440202</c:v>
                </c:pt>
                <c:pt idx="35">
                  <c:v>91.903460368212038</c:v>
                </c:pt>
                <c:pt idx="36">
                  <c:v>96.771698210510024</c:v>
                </c:pt>
                <c:pt idx="37">
                  <c:v>97.070806044041049</c:v>
                </c:pt>
                <c:pt idx="38">
                  <c:v>100.33778557062554</c:v>
                </c:pt>
                <c:pt idx="39">
                  <c:v>101.392398535403</c:v>
                </c:pt>
                <c:pt idx="40">
                  <c:v>103.19478108400806</c:v>
                </c:pt>
                <c:pt idx="41">
                  <c:v>102.29487906760868</c:v>
                </c:pt>
                <c:pt idx="42">
                  <c:v>103.61765767624156</c:v>
                </c:pt>
                <c:pt idx="43">
                  <c:v>105.04099840132017</c:v>
                </c:pt>
                <c:pt idx="44">
                  <c:v>106.56747975865093</c:v>
                </c:pt>
                <c:pt idx="45">
                  <c:v>104.50982414522201</c:v>
                </c:pt>
                <c:pt idx="46">
                  <c:v>110.44556753132895</c:v>
                </c:pt>
                <c:pt idx="47">
                  <c:v>104.54076633489761</c:v>
                </c:pt>
                <c:pt idx="48">
                  <c:v>103.4397400856067</c:v>
                </c:pt>
                <c:pt idx="49">
                  <c:v>101.58836573668195</c:v>
                </c:pt>
                <c:pt idx="50">
                  <c:v>100.19081016966634</c:v>
                </c:pt>
                <c:pt idx="51">
                  <c:v>102.60172244855859</c:v>
                </c:pt>
                <c:pt idx="52">
                  <c:v>103.48099633850755</c:v>
                </c:pt>
                <c:pt idx="53">
                  <c:v>103.77752565623226</c:v>
                </c:pt>
                <c:pt idx="54">
                  <c:v>103.66149244494869</c:v>
                </c:pt>
                <c:pt idx="55">
                  <c:v>105.22923005518024</c:v>
                </c:pt>
                <c:pt idx="56">
                  <c:v>104.57944407199216</c:v>
                </c:pt>
                <c:pt idx="57">
                  <c:v>107.07029034087978</c:v>
                </c:pt>
                <c:pt idx="58">
                  <c:v>104.21845185910989</c:v>
                </c:pt>
                <c:pt idx="59">
                  <c:v>99.27285854262287</c:v>
                </c:pt>
                <c:pt idx="60">
                  <c:v>97.890774070445048</c:v>
                </c:pt>
                <c:pt idx="61">
                  <c:v>95.626837192511985</c:v>
                </c:pt>
                <c:pt idx="62">
                  <c:v>96.28435872311897</c:v>
                </c:pt>
                <c:pt idx="63">
                  <c:v>103.70532721365579</c:v>
                </c:pt>
                <c:pt idx="64">
                  <c:v>106.75055438089834</c:v>
                </c:pt>
                <c:pt idx="65">
                  <c:v>102.87762363983289</c:v>
                </c:pt>
                <c:pt idx="66">
                  <c:v>101.98545717085244</c:v>
                </c:pt>
                <c:pt idx="67">
                  <c:v>99.961322262905455</c:v>
                </c:pt>
                <c:pt idx="68">
                  <c:v>100.32231447578772</c:v>
                </c:pt>
                <c:pt idx="69">
                  <c:v>100.06446289515753</c:v>
                </c:pt>
                <c:pt idx="70">
                  <c:v>96.743334536640702</c:v>
                </c:pt>
                <c:pt idx="71">
                  <c:v>97.31060801402711</c:v>
                </c:pt>
                <c:pt idx="72">
                  <c:v>96.578309525037369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1-41ED-8CDA-4C4C38E0D350}"/>
            </c:ext>
          </c:extLst>
        </c:ser>
        <c:ser>
          <c:idx val="1"/>
          <c:order val="2"/>
          <c:tx>
            <c:strRef>
              <c:f>'נתונים ד''-1'!$I$1</c:f>
              <c:strCache>
                <c:ptCount val="1"/>
                <c:pt idx="0">
                  <c:v>שער חליפין נומינלי אפקטיבי</c:v>
                </c:pt>
              </c:strCache>
            </c:strRef>
          </c:tx>
          <c:spPr>
            <a:ln w="25400" cap="rnd">
              <a:solidFill>
                <a:srgbClr val="ABAAC7"/>
              </a:solidFill>
              <a:round/>
            </a:ln>
            <a:effectLst/>
          </c:spPr>
          <c:marker>
            <c:symbol val="none"/>
          </c:marker>
          <c:cat>
            <c:numRef>
              <c:f>'נתונים ד''-1'!$A$2:$A$74</c:f>
              <c:numCache>
                <c:formatCode>m/d/yyyy</c:formatCode>
                <c:ptCount val="73"/>
                <c:pt idx="0">
                  <c:v>43830</c:v>
                </c:pt>
                <c:pt idx="1">
                  <c:v>43861</c:v>
                </c:pt>
                <c:pt idx="2">
                  <c:v>43890</c:v>
                </c:pt>
                <c:pt idx="3">
                  <c:v>43921</c:v>
                </c:pt>
                <c:pt idx="4">
                  <c:v>43951</c:v>
                </c:pt>
                <c:pt idx="5">
                  <c:v>43982</c:v>
                </c:pt>
                <c:pt idx="6">
                  <c:v>44012</c:v>
                </c:pt>
                <c:pt idx="7">
                  <c:v>44043</c:v>
                </c:pt>
                <c:pt idx="8">
                  <c:v>44074</c:v>
                </c:pt>
                <c:pt idx="9">
                  <c:v>44104</c:v>
                </c:pt>
                <c:pt idx="10">
                  <c:v>44135</c:v>
                </c:pt>
                <c:pt idx="11">
                  <c:v>44165</c:v>
                </c:pt>
                <c:pt idx="12">
                  <c:v>44196</c:v>
                </c:pt>
                <c:pt idx="13">
                  <c:v>44227</c:v>
                </c:pt>
                <c:pt idx="14">
                  <c:v>44255</c:v>
                </c:pt>
                <c:pt idx="15">
                  <c:v>44286</c:v>
                </c:pt>
                <c:pt idx="16">
                  <c:v>44316</c:v>
                </c:pt>
                <c:pt idx="17">
                  <c:v>44347</c:v>
                </c:pt>
                <c:pt idx="18">
                  <c:v>44377</c:v>
                </c:pt>
                <c:pt idx="19">
                  <c:v>44408</c:v>
                </c:pt>
                <c:pt idx="20">
                  <c:v>44439</c:v>
                </c:pt>
                <c:pt idx="21">
                  <c:v>44469</c:v>
                </c:pt>
                <c:pt idx="22">
                  <c:v>44500</c:v>
                </c:pt>
                <c:pt idx="23">
                  <c:v>44530</c:v>
                </c:pt>
                <c:pt idx="24">
                  <c:v>44561</c:v>
                </c:pt>
                <c:pt idx="25">
                  <c:v>44592</c:v>
                </c:pt>
                <c:pt idx="26">
                  <c:v>44620</c:v>
                </c:pt>
                <c:pt idx="27">
                  <c:v>44651</c:v>
                </c:pt>
                <c:pt idx="28">
                  <c:v>44681</c:v>
                </c:pt>
                <c:pt idx="29">
                  <c:v>44712</c:v>
                </c:pt>
                <c:pt idx="30">
                  <c:v>44742</c:v>
                </c:pt>
                <c:pt idx="31">
                  <c:v>44773</c:v>
                </c:pt>
                <c:pt idx="32">
                  <c:v>44804</c:v>
                </c:pt>
                <c:pt idx="33">
                  <c:v>44834</c:v>
                </c:pt>
                <c:pt idx="34">
                  <c:v>44865</c:v>
                </c:pt>
                <c:pt idx="35">
                  <c:v>44895</c:v>
                </c:pt>
                <c:pt idx="36">
                  <c:v>44926</c:v>
                </c:pt>
                <c:pt idx="37">
                  <c:v>44957</c:v>
                </c:pt>
                <c:pt idx="38">
                  <c:v>44985</c:v>
                </c:pt>
                <c:pt idx="39">
                  <c:v>45016</c:v>
                </c:pt>
                <c:pt idx="40">
                  <c:v>45046</c:v>
                </c:pt>
                <c:pt idx="41">
                  <c:v>45077</c:v>
                </c:pt>
                <c:pt idx="42">
                  <c:v>45107</c:v>
                </c:pt>
                <c:pt idx="43">
                  <c:v>45138</c:v>
                </c:pt>
                <c:pt idx="44">
                  <c:v>45169</c:v>
                </c:pt>
                <c:pt idx="45">
                  <c:v>45199</c:v>
                </c:pt>
                <c:pt idx="46">
                  <c:v>45230</c:v>
                </c:pt>
                <c:pt idx="47">
                  <c:v>45260</c:v>
                </c:pt>
                <c:pt idx="48">
                  <c:v>45291</c:v>
                </c:pt>
                <c:pt idx="49">
                  <c:v>45322</c:v>
                </c:pt>
                <c:pt idx="50">
                  <c:v>45351</c:v>
                </c:pt>
                <c:pt idx="51">
                  <c:v>45382</c:v>
                </c:pt>
                <c:pt idx="52">
                  <c:v>45412</c:v>
                </c:pt>
                <c:pt idx="53">
                  <c:v>45443</c:v>
                </c:pt>
                <c:pt idx="54">
                  <c:v>45473</c:v>
                </c:pt>
                <c:pt idx="55">
                  <c:v>45504</c:v>
                </c:pt>
                <c:pt idx="56">
                  <c:v>45535</c:v>
                </c:pt>
                <c:pt idx="57">
                  <c:v>45565</c:v>
                </c:pt>
                <c:pt idx="58">
                  <c:v>45596</c:v>
                </c:pt>
                <c:pt idx="59">
                  <c:v>45626</c:v>
                </c:pt>
                <c:pt idx="60">
                  <c:v>45657</c:v>
                </c:pt>
                <c:pt idx="61">
                  <c:v>45688</c:v>
                </c:pt>
                <c:pt idx="62">
                  <c:v>45716</c:v>
                </c:pt>
                <c:pt idx="63">
                  <c:v>45747</c:v>
                </c:pt>
                <c:pt idx="64">
                  <c:v>45777</c:v>
                </c:pt>
                <c:pt idx="65">
                  <c:v>45808</c:v>
                </c:pt>
                <c:pt idx="66">
                  <c:v>45838</c:v>
                </c:pt>
                <c:pt idx="67">
                  <c:v>45869</c:v>
                </c:pt>
                <c:pt idx="68">
                  <c:v>45900</c:v>
                </c:pt>
                <c:pt idx="69">
                  <c:v>45930</c:v>
                </c:pt>
                <c:pt idx="70">
                  <c:v>45961</c:v>
                </c:pt>
                <c:pt idx="71">
                  <c:v>45991</c:v>
                </c:pt>
                <c:pt idx="72">
                  <c:v>46022</c:v>
                </c:pt>
              </c:numCache>
            </c:numRef>
          </c:cat>
          <c:val>
            <c:numRef>
              <c:f>'נתונים ד''-1'!$D$2:$D$74</c:f>
              <c:numCache>
                <c:formatCode>0.00</c:formatCode>
                <c:ptCount val="73"/>
                <c:pt idx="0">
                  <c:v>100</c:v>
                </c:pt>
                <c:pt idx="1">
                  <c:v>99.016818872669063</c:v>
                </c:pt>
                <c:pt idx="2">
                  <c:v>98.696045757393023</c:v>
                </c:pt>
                <c:pt idx="3">
                  <c:v>99.34361693637041</c:v>
                </c:pt>
                <c:pt idx="4">
                  <c:v>97.578824517949457</c:v>
                </c:pt>
                <c:pt idx="5">
                  <c:v>97.77995010854093</c:v>
                </c:pt>
                <c:pt idx="6">
                  <c:v>97.47963942491738</c:v>
                </c:pt>
                <c:pt idx="7">
                  <c:v>98.128534060773106</c:v>
                </c:pt>
                <c:pt idx="8">
                  <c:v>97.086120554489796</c:v>
                </c:pt>
                <c:pt idx="9">
                  <c:v>98.076145837036165</c:v>
                </c:pt>
                <c:pt idx="10">
                  <c:v>97.503867136714405</c:v>
                </c:pt>
                <c:pt idx="11">
                  <c:v>96.218918900847129</c:v>
                </c:pt>
                <c:pt idx="12">
                  <c:v>94.774303633499372</c:v>
                </c:pt>
                <c:pt idx="13">
                  <c:v>96.737474019704692</c:v>
                </c:pt>
                <c:pt idx="14">
                  <c:v>96.95638657210776</c:v>
                </c:pt>
                <c:pt idx="15">
                  <c:v>95.916818963561255</c:v>
                </c:pt>
                <c:pt idx="16">
                  <c:v>94.826973536830437</c:v>
                </c:pt>
                <c:pt idx="17">
                  <c:v>95.609560779513799</c:v>
                </c:pt>
                <c:pt idx="18">
                  <c:v>94.58587147287804</c:v>
                </c:pt>
                <c:pt idx="19">
                  <c:v>93.98474726347807</c:v>
                </c:pt>
                <c:pt idx="20">
                  <c:v>93.082570910048318</c:v>
                </c:pt>
                <c:pt idx="21">
                  <c:v>92.329573916326765</c:v>
                </c:pt>
                <c:pt idx="22">
                  <c:v>90.552916950064471</c:v>
                </c:pt>
                <c:pt idx="23">
                  <c:v>88.224521526381992</c:v>
                </c:pt>
                <c:pt idx="24">
                  <c:v>86.885203931816974</c:v>
                </c:pt>
                <c:pt idx="25">
                  <c:v>88.718880881743118</c:v>
                </c:pt>
                <c:pt idx="26">
                  <c:v>89.648735890415026</c:v>
                </c:pt>
                <c:pt idx="27">
                  <c:v>87.528519832682449</c:v>
                </c:pt>
                <c:pt idx="28">
                  <c:v>89.337485382011877</c:v>
                </c:pt>
                <c:pt idx="29">
                  <c:v>89.936088806437766</c:v>
                </c:pt>
                <c:pt idx="30">
                  <c:v>93.009368911410576</c:v>
                </c:pt>
                <c:pt idx="31">
                  <c:v>89.178818581940206</c:v>
                </c:pt>
                <c:pt idx="32">
                  <c:v>86.44492930078043</c:v>
                </c:pt>
                <c:pt idx="33">
                  <c:v>90.179224788291862</c:v>
                </c:pt>
                <c:pt idx="34">
                  <c:v>89.502480661502815</c:v>
                </c:pt>
                <c:pt idx="35">
                  <c:v>89.591122560970732</c:v>
                </c:pt>
                <c:pt idx="36">
                  <c:v>92.551691472335278</c:v>
                </c:pt>
                <c:pt idx="37">
                  <c:v>92.499512857082934</c:v>
                </c:pt>
                <c:pt idx="38">
                  <c:v>96.035795466031828</c:v>
                </c:pt>
                <c:pt idx="39">
                  <c:v>95.638294413542539</c:v>
                </c:pt>
                <c:pt idx="40">
                  <c:v>96.359272246071242</c:v>
                </c:pt>
                <c:pt idx="41">
                  <c:v>96.727502003388423</c:v>
                </c:pt>
                <c:pt idx="42">
                  <c:v>95.411725660355515</c:v>
                </c:pt>
                <c:pt idx="43">
                  <c:v>95.969065347237006</c:v>
                </c:pt>
                <c:pt idx="44">
                  <c:v>97.613344064432866</c:v>
                </c:pt>
                <c:pt idx="45">
                  <c:v>96.856354497188761</c:v>
                </c:pt>
                <c:pt idx="46">
                  <c:v>101.73686340989829</c:v>
                </c:pt>
                <c:pt idx="47">
                  <c:v>95.554006778525405</c:v>
                </c:pt>
                <c:pt idx="48">
                  <c:v>93.934844681646609</c:v>
                </c:pt>
                <c:pt idx="49">
                  <c:v>93.005144689609182</c:v>
                </c:pt>
                <c:pt idx="50">
                  <c:v>91.385395054931365</c:v>
                </c:pt>
                <c:pt idx="51">
                  <c:v>93.401212653664601</c:v>
                </c:pt>
                <c:pt idx="52">
                  <c:v>94.371830966547691</c:v>
                </c:pt>
                <c:pt idx="53">
                  <c:v>94.175085199419499</c:v>
                </c:pt>
                <c:pt idx="54">
                  <c:v>94.638056961861338</c:v>
                </c:pt>
                <c:pt idx="55">
                  <c:v>95.417353683873415</c:v>
                </c:pt>
                <c:pt idx="56">
                  <c:v>93.651278334961447</c:v>
                </c:pt>
                <c:pt idx="57">
                  <c:v>95.667546188122543</c:v>
                </c:pt>
                <c:pt idx="58">
                  <c:v>94.028246730433423</c:v>
                </c:pt>
                <c:pt idx="59">
                  <c:v>90.774126778323975</c:v>
                </c:pt>
                <c:pt idx="60">
                  <c:v>89.828296794474511</c:v>
                </c:pt>
                <c:pt idx="61">
                  <c:v>88.28170488176967</c:v>
                </c:pt>
                <c:pt idx="62">
                  <c:v>88.868361852161343</c:v>
                </c:pt>
                <c:pt idx="63">
                  <c:v>93.178833436739751</c:v>
                </c:pt>
                <c:pt idx="64">
                  <c:v>93.056874690296439</c:v>
                </c:pt>
                <c:pt idx="65">
                  <c:v>90.205797797306332</c:v>
                </c:pt>
                <c:pt idx="66">
                  <c:v>87.52878300187065</c:v>
                </c:pt>
                <c:pt idx="67">
                  <c:v>86.696281287421101</c:v>
                </c:pt>
                <c:pt idx="68">
                  <c:v>85.960979820205438</c:v>
                </c:pt>
                <c:pt idx="69">
                  <c:v>85.275743778445232</c:v>
                </c:pt>
                <c:pt idx="70">
                  <c:v>83.097808826130716</c:v>
                </c:pt>
                <c:pt idx="71">
                  <c:v>83.572494198599813</c:v>
                </c:pt>
                <c:pt idx="72">
                  <c:v>82.267569002123523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1-41ED-8CDA-4C4C38E0D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504424"/>
        <c:axId val="705508032"/>
      </c:lineChart>
      <c:dateAx>
        <c:axId val="7055044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705508032"/>
        <c:crosses val="autoZero"/>
        <c:auto val="1"/>
        <c:lblOffset val="100"/>
        <c:baseTimeUnit val="months"/>
        <c:majorUnit val="12"/>
        <c:majorTimeUnit val="months"/>
      </c:dateAx>
      <c:valAx>
        <c:axId val="705508032"/>
        <c:scaling>
          <c:orientation val="minMax"/>
          <c:max val="120"/>
          <c:min val="8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9804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7055044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666111111111108E-2"/>
          <c:y val="0.91379260040726518"/>
          <c:w val="0.87500132095078265"/>
          <c:h val="8.0325812156917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3.3333333333333333E-2"/>
          <c:y val="0.16712962962962963"/>
          <c:w val="0.8503635170603675"/>
          <c:h val="0.676041119860017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ד''-12'!$D$1</c:f>
              <c:strCache>
                <c:ptCount val="1"/>
                <c:pt idx="0">
                  <c:v>חברות ייצוא עיקריות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'נתונים ד''-12'!$I$21:$I$24</c:f>
              <c:strCache>
                <c:ptCount val="4"/>
                <c:pt idx="0">
                  <c:v>רבע1</c:v>
                </c:pt>
                <c:pt idx="1">
                  <c:v>רבע2</c:v>
                </c:pt>
                <c:pt idx="2">
                  <c:v>רבע3</c:v>
                </c:pt>
                <c:pt idx="3">
                  <c:v>רבע4</c:v>
                </c:pt>
              </c:strCache>
            </c:strRef>
          </c:cat>
          <c:val>
            <c:numRef>
              <c:f>'נתונים ד''-12'!$J$21:$J$24</c:f>
              <c:numCache>
                <c:formatCode>General</c:formatCode>
                <c:ptCount val="4"/>
                <c:pt idx="0">
                  <c:v>-11352.652208587679</c:v>
                </c:pt>
                <c:pt idx="1">
                  <c:v>-9212.0479496643238</c:v>
                </c:pt>
                <c:pt idx="2">
                  <c:v>-6581.7006253396567</c:v>
                </c:pt>
                <c:pt idx="3">
                  <c:v>-5922.7860156416609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F-4297-9A62-4BD7564DAB64}"/>
            </c:ext>
          </c:extLst>
        </c:ser>
        <c:ser>
          <c:idx val="1"/>
          <c:order val="1"/>
          <c:tx>
            <c:strRef>
              <c:f>'נתונים ד''-12'!$C$1</c:f>
              <c:strCache>
                <c:ptCount val="1"/>
                <c:pt idx="0">
                  <c:v>חברות ייבוא עיקריות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'נתונים ד''-12'!$I$21:$I$24</c:f>
              <c:strCache>
                <c:ptCount val="4"/>
                <c:pt idx="0">
                  <c:v>רבע1</c:v>
                </c:pt>
                <c:pt idx="1">
                  <c:v>רבע2</c:v>
                </c:pt>
                <c:pt idx="2">
                  <c:v>רבע3</c:v>
                </c:pt>
                <c:pt idx="3">
                  <c:v>רבע4</c:v>
                </c:pt>
              </c:strCache>
            </c:strRef>
          </c:cat>
          <c:val>
            <c:numRef>
              <c:f>'נתונים ד''-12'!$K$21:$K$24</c:f>
              <c:numCache>
                <c:formatCode>General</c:formatCode>
                <c:ptCount val="4"/>
                <c:pt idx="0">
                  <c:v>10696.938062560805</c:v>
                </c:pt>
                <c:pt idx="1">
                  <c:v>15110.91365304292</c:v>
                </c:pt>
                <c:pt idx="2">
                  <c:v>13872.212539310207</c:v>
                </c:pt>
                <c:pt idx="3">
                  <c:v>9143.2428070346214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F-4297-9A62-4BD7564DA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934128"/>
        <c:axId val="804937080"/>
      </c:barChart>
      <c:catAx>
        <c:axId val="804934128"/>
        <c:scaling>
          <c:orientation val="maxMin"/>
        </c:scaling>
        <c:delete val="1"/>
        <c:axPos val="b"/>
        <c:numFmt formatCode="General" sourceLinked="1"/>
        <c:majorTickMark val="none"/>
        <c:minorTickMark val="none"/>
        <c:tickLblPos val="nextTo"/>
        <c:crossAx val="804937080"/>
        <c:crosses val="autoZero"/>
        <c:auto val="1"/>
        <c:lblAlgn val="ctr"/>
        <c:lblOffset val="100"/>
        <c:noMultiLvlLbl val="0"/>
      </c:catAx>
      <c:valAx>
        <c:axId val="804937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0493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2538255724994"/>
          <c:y val="8.3446759259259262E-2"/>
          <c:w val="0.79794923488550007"/>
          <c:h val="0.5741041666666666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'נתונים ד''-12'!$C$1</c:f>
              <c:strCache>
                <c:ptCount val="1"/>
                <c:pt idx="0">
                  <c:v>חברות ייבוא עיקריות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2.35185185185185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D6-4DA8-94E3-926CE4E6A1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ד''-12'!$A$2:$A$9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'נתונים ד''-12'!$C$2:$C$9</c:f>
              <c:numCache>
                <c:formatCode>0.00</c:formatCode>
                <c:ptCount val="8"/>
                <c:pt idx="0">
                  <c:v>30.520010509930177</c:v>
                </c:pt>
                <c:pt idx="1">
                  <c:v>37.184882436639192</c:v>
                </c:pt>
                <c:pt idx="2">
                  <c:v>31.847277376609686</c:v>
                </c:pt>
                <c:pt idx="3">
                  <c:v>48.140041705994321</c:v>
                </c:pt>
                <c:pt idx="4">
                  <c:v>51.429087035495755</c:v>
                </c:pt>
                <c:pt idx="5">
                  <c:v>48.826999999999998</c:v>
                </c:pt>
                <c:pt idx="6">
                  <c:v>46.128999999999998</c:v>
                </c:pt>
                <c:pt idx="7">
                  <c:v>54.06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8-475E-A3CA-7AA4FCCF16AF}"/>
            </c:ext>
          </c:extLst>
        </c:ser>
        <c:ser>
          <c:idx val="3"/>
          <c:order val="1"/>
          <c:tx>
            <c:strRef>
              <c:f>'נתונים ד''-12'!$D$1</c:f>
              <c:strCache>
                <c:ptCount val="1"/>
                <c:pt idx="0">
                  <c:v>חברות ייצוא עיקריות</c:v>
                </c:pt>
              </c:strCache>
            </c:strRef>
          </c:tx>
          <c:spPr>
            <a:solidFill>
              <a:srgbClr val="28B6C7">
                <a:alpha val="99000"/>
              </a:srgb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ד''-12'!$A$2:$A$9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'נתונים ד''-12'!$D$2:$D$9</c:f>
              <c:numCache>
                <c:formatCode>0.00</c:formatCode>
                <c:ptCount val="8"/>
                <c:pt idx="0">
                  <c:v>-29.302535143554294</c:v>
                </c:pt>
                <c:pt idx="1">
                  <c:v>-25.059152317564614</c:v>
                </c:pt>
                <c:pt idx="2">
                  <c:v>-27.700974279719421</c:v>
                </c:pt>
                <c:pt idx="3">
                  <c:v>-43.231189141983748</c:v>
                </c:pt>
                <c:pt idx="4">
                  <c:v>-55.931395753194906</c:v>
                </c:pt>
                <c:pt idx="5">
                  <c:v>-42.225271643596393</c:v>
                </c:pt>
                <c:pt idx="6">
                  <c:v>-37.524999999999999</c:v>
                </c:pt>
                <c:pt idx="7">
                  <c:v>-35.700000000000003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8-475E-A3CA-7AA4FCCF16AF}"/>
            </c:ext>
          </c:extLst>
        </c:ser>
        <c:ser>
          <c:idx val="1"/>
          <c:order val="3"/>
          <c:tx>
            <c:strRef>
              <c:f>'נתונים ד''-12'!$E$1</c:f>
              <c:strCache>
                <c:ptCount val="1"/>
                <c:pt idx="0">
                  <c:v>אחר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'נתונים ד''-12'!$E$2:$E$9</c:f>
              <c:numCache>
                <c:formatCode>0.00</c:formatCode>
                <c:ptCount val="8"/>
                <c:pt idx="0">
                  <c:v>-3.0700695374189308</c:v>
                </c:pt>
                <c:pt idx="1">
                  <c:v>-1.4361824801387932</c:v>
                </c:pt>
                <c:pt idx="2">
                  <c:v>-1.0227996489820619</c:v>
                </c:pt>
                <c:pt idx="3">
                  <c:v>-5.1767024497863332</c:v>
                </c:pt>
                <c:pt idx="4">
                  <c:v>-7.4167419143033442</c:v>
                </c:pt>
                <c:pt idx="5">
                  <c:v>-4.6902443414951449</c:v>
                </c:pt>
                <c:pt idx="6">
                  <c:v>-4.4000000000000004</c:v>
                </c:pt>
                <c:pt idx="7">
                  <c:v>-2.2599999999999998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D-4280-9156-D43656BA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50528"/>
        <c:axId val="1043018632"/>
      </c:barChart>
      <c:lineChart>
        <c:grouping val="standard"/>
        <c:varyColors val="0"/>
        <c:ser>
          <c:idx val="0"/>
          <c:order val="2"/>
          <c:tx>
            <c:strRef>
              <c:f>'נתונים ד''-12'!$B$1</c:f>
              <c:strCache>
                <c:ptCount val="1"/>
                <c:pt idx="0">
                  <c:v>המגזר העסקי (ציר משני)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008-475E-A3CA-7AA4FCCF16A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accent6">
                      <a:lumMod val="7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008-475E-A3CA-7AA4FCCF16AF}"/>
              </c:ext>
            </c:extLst>
          </c:dPt>
          <c:dLbls>
            <c:dLbl>
              <c:idx val="7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08-475E-A3CA-7AA4FCCF16AF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08-475E-A3CA-7AA4FCCF1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'נתונים ד''-12'!$A$2:$A$9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'נתונים ד''-12'!$B$2:$B$9</c:f>
              <c:numCache>
                <c:formatCode>0.00</c:formatCode>
                <c:ptCount val="8"/>
                <c:pt idx="0">
                  <c:v>-1.8525941710430471</c:v>
                </c:pt>
                <c:pt idx="1">
                  <c:v>10.689547638935785</c:v>
                </c:pt>
                <c:pt idx="2">
                  <c:v>3.1235034479082007</c:v>
                </c:pt>
                <c:pt idx="3">
                  <c:v>-0.26784988577575763</c:v>
                </c:pt>
                <c:pt idx="4">
                  <c:v>-11.919050632002495</c:v>
                </c:pt>
                <c:pt idx="5">
                  <c:v>1.9114840149084591</c:v>
                </c:pt>
                <c:pt idx="6">
                  <c:v>4.2030000000000003</c:v>
                </c:pt>
                <c:pt idx="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08-475E-A3CA-7AA4FCCF1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253184"/>
        <c:axId val="1236252856"/>
      </c:lineChart>
      <c:catAx>
        <c:axId val="10432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043018632"/>
        <c:crosses val="autoZero"/>
        <c:auto val="1"/>
        <c:lblAlgn val="ctr"/>
        <c:lblOffset val="100"/>
        <c:noMultiLvlLbl val="0"/>
      </c:catAx>
      <c:valAx>
        <c:axId val="1043018632"/>
        <c:scaling>
          <c:orientation val="minMax"/>
          <c:max val="80"/>
          <c:min val="-80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043250528"/>
        <c:crosses val="autoZero"/>
        <c:crossBetween val="between"/>
        <c:majorUnit val="40"/>
      </c:valAx>
      <c:valAx>
        <c:axId val="1236252856"/>
        <c:scaling>
          <c:orientation val="minMax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1236253184"/>
        <c:crosses val="max"/>
        <c:crossBetween val="between"/>
      </c:valAx>
      <c:catAx>
        <c:axId val="123625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6252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241546161631568E-2"/>
          <c:y val="0.85817824074074067"/>
          <c:w val="0.96686871767853921"/>
          <c:h val="0.14100740740740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3944444444444"/>
          <c:y val="6.1099537037037049E-2"/>
          <c:w val="0.83556166666666665"/>
          <c:h val="0.583937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'נתונים ד''-13(א)'!$D$1</c:f>
              <c:strCache>
                <c:ptCount val="1"/>
                <c:pt idx="0">
                  <c:v>סך החשיפה למטבע חוץ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'נתונים ד''-13(א)'!$A$2:$A$205</c:f>
              <c:numCache>
                <c:formatCode>mm/yyyy</c:formatCode>
                <c:ptCount val="204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42035</c:v>
                </c:pt>
                <c:pt idx="73">
                  <c:v>42063</c:v>
                </c:pt>
                <c:pt idx="74">
                  <c:v>42094</c:v>
                </c:pt>
                <c:pt idx="75">
                  <c:v>42124</c:v>
                </c:pt>
                <c:pt idx="76">
                  <c:v>42155</c:v>
                </c:pt>
                <c:pt idx="77">
                  <c:v>42185</c:v>
                </c:pt>
                <c:pt idx="78">
                  <c:v>42216</c:v>
                </c:pt>
                <c:pt idx="79">
                  <c:v>42247</c:v>
                </c:pt>
                <c:pt idx="80">
                  <c:v>42277</c:v>
                </c:pt>
                <c:pt idx="81">
                  <c:v>42308</c:v>
                </c:pt>
                <c:pt idx="82">
                  <c:v>42338</c:v>
                </c:pt>
                <c:pt idx="83">
                  <c:v>42369</c:v>
                </c:pt>
                <c:pt idx="84">
                  <c:v>42400</c:v>
                </c:pt>
                <c:pt idx="85">
                  <c:v>42429</c:v>
                </c:pt>
                <c:pt idx="86">
                  <c:v>42460</c:v>
                </c:pt>
                <c:pt idx="87">
                  <c:v>42490</c:v>
                </c:pt>
                <c:pt idx="88">
                  <c:v>42521</c:v>
                </c:pt>
                <c:pt idx="89">
                  <c:v>42551</c:v>
                </c:pt>
                <c:pt idx="90">
                  <c:v>42582</c:v>
                </c:pt>
                <c:pt idx="91">
                  <c:v>42613</c:v>
                </c:pt>
                <c:pt idx="92">
                  <c:v>42643</c:v>
                </c:pt>
                <c:pt idx="93">
                  <c:v>42674</c:v>
                </c:pt>
                <c:pt idx="94">
                  <c:v>42704</c:v>
                </c:pt>
                <c:pt idx="95">
                  <c:v>42735</c:v>
                </c:pt>
                <c:pt idx="96">
                  <c:v>42766</c:v>
                </c:pt>
                <c:pt idx="97">
                  <c:v>42794</c:v>
                </c:pt>
                <c:pt idx="98">
                  <c:v>42825</c:v>
                </c:pt>
                <c:pt idx="99">
                  <c:v>42855</c:v>
                </c:pt>
                <c:pt idx="100">
                  <c:v>42886</c:v>
                </c:pt>
                <c:pt idx="101">
                  <c:v>42916</c:v>
                </c:pt>
                <c:pt idx="102">
                  <c:v>42947</c:v>
                </c:pt>
                <c:pt idx="103">
                  <c:v>42978</c:v>
                </c:pt>
                <c:pt idx="104">
                  <c:v>43008</c:v>
                </c:pt>
                <c:pt idx="105">
                  <c:v>43039</c:v>
                </c:pt>
                <c:pt idx="106">
                  <c:v>43069</c:v>
                </c:pt>
                <c:pt idx="107">
                  <c:v>43100</c:v>
                </c:pt>
                <c:pt idx="108">
                  <c:v>43131</c:v>
                </c:pt>
                <c:pt idx="109">
                  <c:v>43159</c:v>
                </c:pt>
                <c:pt idx="110">
                  <c:v>43190</c:v>
                </c:pt>
                <c:pt idx="111">
                  <c:v>43220</c:v>
                </c:pt>
                <c:pt idx="112">
                  <c:v>43251</c:v>
                </c:pt>
                <c:pt idx="113">
                  <c:v>43281</c:v>
                </c:pt>
                <c:pt idx="114">
                  <c:v>43312</c:v>
                </c:pt>
                <c:pt idx="115">
                  <c:v>43343</c:v>
                </c:pt>
                <c:pt idx="116">
                  <c:v>43373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'נתונים ד''-13(א)'!$D$2:$D$205</c:f>
              <c:numCache>
                <c:formatCode>_ * #,##0_ ;_ * \-#,##0_ ;_ * "-"??_ ;_ @_ </c:formatCode>
                <c:ptCount val="204"/>
                <c:pt idx="0">
                  <c:v>-2061.9568979759993</c:v>
                </c:pt>
                <c:pt idx="1">
                  <c:v>-2001.623933558873</c:v>
                </c:pt>
                <c:pt idx="2">
                  <c:v>-2010.4804507614351</c:v>
                </c:pt>
                <c:pt idx="3">
                  <c:v>-2762.9792715552476</c:v>
                </c:pt>
                <c:pt idx="4">
                  <c:v>-1431.5981068692854</c:v>
                </c:pt>
                <c:pt idx="5">
                  <c:v>-1304.9506841771545</c:v>
                </c:pt>
                <c:pt idx="6">
                  <c:v>-1589.0235107772878</c:v>
                </c:pt>
                <c:pt idx="7">
                  <c:v>-1262.2678275218386</c:v>
                </c:pt>
                <c:pt idx="8">
                  <c:v>-1353.9168097744441</c:v>
                </c:pt>
                <c:pt idx="9">
                  <c:v>-1305.963992814728</c:v>
                </c:pt>
                <c:pt idx="10">
                  <c:v>-1161.3371200604361</c:v>
                </c:pt>
                <c:pt idx="11">
                  <c:v>-1487.7239984496973</c:v>
                </c:pt>
                <c:pt idx="12">
                  <c:v>-845.70458290777424</c:v>
                </c:pt>
                <c:pt idx="13">
                  <c:v>-934.7832884817235</c:v>
                </c:pt>
                <c:pt idx="14">
                  <c:v>-1223.1614543495671</c:v>
                </c:pt>
                <c:pt idx="15">
                  <c:v>-1886.4180631814052</c:v>
                </c:pt>
                <c:pt idx="16">
                  <c:v>-1502.4687840798779</c:v>
                </c:pt>
                <c:pt idx="17">
                  <c:v>-1729.0171251612956</c:v>
                </c:pt>
                <c:pt idx="18">
                  <c:v>-1559.9776208759777</c:v>
                </c:pt>
                <c:pt idx="19">
                  <c:v>-1941.4153302627456</c:v>
                </c:pt>
                <c:pt idx="20">
                  <c:v>-1885.3751787175897</c:v>
                </c:pt>
                <c:pt idx="21">
                  <c:v>-1835.3406098481701</c:v>
                </c:pt>
                <c:pt idx="22">
                  <c:v>-1944.7435675251363</c:v>
                </c:pt>
                <c:pt idx="23">
                  <c:v>-2359.7369766131196</c:v>
                </c:pt>
                <c:pt idx="24">
                  <c:v>-2398.6042803234541</c:v>
                </c:pt>
                <c:pt idx="25">
                  <c:v>-2583.5781004969758</c:v>
                </c:pt>
                <c:pt idx="26">
                  <c:v>-2697.8329100833089</c:v>
                </c:pt>
                <c:pt idx="27">
                  <c:v>-2939.6195257732088</c:v>
                </c:pt>
                <c:pt idx="28">
                  <c:v>-2620.7258684899607</c:v>
                </c:pt>
                <c:pt idx="29">
                  <c:v>-2811.690289897515</c:v>
                </c:pt>
                <c:pt idx="30">
                  <c:v>-2671.4886851311967</c:v>
                </c:pt>
                <c:pt idx="31">
                  <c:v>-2408.079367622242</c:v>
                </c:pt>
                <c:pt idx="32">
                  <c:v>-2178.9281600215418</c:v>
                </c:pt>
                <c:pt idx="33">
                  <c:v>-1928.588787458375</c:v>
                </c:pt>
                <c:pt idx="34">
                  <c:v>-1821.9350382283319</c:v>
                </c:pt>
                <c:pt idx="35">
                  <c:v>-1694.8981994242404</c:v>
                </c:pt>
                <c:pt idx="36">
                  <c:v>-796.43693544066446</c:v>
                </c:pt>
                <c:pt idx="37">
                  <c:v>-256.46934944236637</c:v>
                </c:pt>
                <c:pt idx="38">
                  <c:v>-73.372557200525989</c:v>
                </c:pt>
                <c:pt idx="39">
                  <c:v>140.18384800000786</c:v>
                </c:pt>
                <c:pt idx="40">
                  <c:v>-267.07900025763774</c:v>
                </c:pt>
                <c:pt idx="41">
                  <c:v>498.30209023704992</c:v>
                </c:pt>
                <c:pt idx="42">
                  <c:v>334.29887665750357</c:v>
                </c:pt>
                <c:pt idx="43">
                  <c:v>510.83961767627989</c:v>
                </c:pt>
                <c:pt idx="44">
                  <c:v>554.35124233128226</c:v>
                </c:pt>
                <c:pt idx="45">
                  <c:v>340</c:v>
                </c:pt>
                <c:pt idx="46">
                  <c:v>506.95695538057043</c:v>
                </c:pt>
                <c:pt idx="47">
                  <c:v>994.07446289847576</c:v>
                </c:pt>
                <c:pt idx="48">
                  <c:v>956.93296942059533</c:v>
                </c:pt>
                <c:pt idx="49">
                  <c:v>379.14604099244752</c:v>
                </c:pt>
                <c:pt idx="50">
                  <c:v>819.98831140351103</c:v>
                </c:pt>
                <c:pt idx="51">
                  <c:v>406.00461602669384</c:v>
                </c:pt>
                <c:pt idx="52">
                  <c:v>1300.5448683138857</c:v>
                </c:pt>
                <c:pt idx="53">
                  <c:v>629.92996959646553</c:v>
                </c:pt>
                <c:pt idx="54">
                  <c:v>853.83669657879</c:v>
                </c:pt>
                <c:pt idx="55">
                  <c:v>651.60855008301587</c:v>
                </c:pt>
                <c:pt idx="56">
                  <c:v>517.45066723212585</c:v>
                </c:pt>
                <c:pt idx="57">
                  <c:v>466.93597044615308</c:v>
                </c:pt>
                <c:pt idx="58">
                  <c:v>594.54815498156313</c:v>
                </c:pt>
                <c:pt idx="59">
                  <c:v>489.98848170554629</c:v>
                </c:pt>
                <c:pt idx="60">
                  <c:v>158.2654516866678</c:v>
                </c:pt>
                <c:pt idx="61">
                  <c:v>605.04430491990206</c:v>
                </c:pt>
                <c:pt idx="62">
                  <c:v>-257.40945511900645</c:v>
                </c:pt>
                <c:pt idx="63">
                  <c:v>419.65869013273186</c:v>
                </c:pt>
                <c:pt idx="64">
                  <c:v>-126.15758561151233</c:v>
                </c:pt>
                <c:pt idx="65">
                  <c:v>-113.83608202444157</c:v>
                </c:pt>
                <c:pt idx="66">
                  <c:v>-737.30007290753929</c:v>
                </c:pt>
                <c:pt idx="67">
                  <c:v>-264.79547365469625</c:v>
                </c:pt>
                <c:pt idx="68">
                  <c:v>-788.45897158321532</c:v>
                </c:pt>
                <c:pt idx="69">
                  <c:v>-130.29970930234049</c:v>
                </c:pt>
                <c:pt idx="70">
                  <c:v>-915.22198508613656</c:v>
                </c:pt>
                <c:pt idx="71">
                  <c:v>-237.88278734892083</c:v>
                </c:pt>
                <c:pt idx="72">
                  <c:v>-695.94303261975801</c:v>
                </c:pt>
                <c:pt idx="73">
                  <c:v>-585.16393343418531</c:v>
                </c:pt>
                <c:pt idx="74">
                  <c:v>275.16577135679108</c:v>
                </c:pt>
                <c:pt idx="75">
                  <c:v>-409.05850815849408</c:v>
                </c:pt>
                <c:pt idx="76">
                  <c:v>44.031522187811788</c:v>
                </c:pt>
                <c:pt idx="77">
                  <c:v>24.256898381514475</c:v>
                </c:pt>
                <c:pt idx="78">
                  <c:v>204.52067406821516</c:v>
                </c:pt>
                <c:pt idx="79">
                  <c:v>-254.06857506361848</c:v>
                </c:pt>
                <c:pt idx="80">
                  <c:v>-19.667310731576436</c:v>
                </c:pt>
                <c:pt idx="81">
                  <c:v>128.85798810448614</c:v>
                </c:pt>
                <c:pt idx="82">
                  <c:v>-171.02839050813418</c:v>
                </c:pt>
                <c:pt idx="83">
                  <c:v>255.27264223477687</c:v>
                </c:pt>
                <c:pt idx="84">
                  <c:v>-455.84049354595118</c:v>
                </c:pt>
                <c:pt idx="85">
                  <c:v>570.53758567772456</c:v>
                </c:pt>
                <c:pt idx="86">
                  <c:v>540.40302973976213</c:v>
                </c:pt>
                <c:pt idx="87">
                  <c:v>481.9799388460342</c:v>
                </c:pt>
                <c:pt idx="88">
                  <c:v>273.68124415583588</c:v>
                </c:pt>
                <c:pt idx="89">
                  <c:v>499.25252210087638</c:v>
                </c:pt>
                <c:pt idx="90">
                  <c:v>869.52617293623553</c:v>
                </c:pt>
                <c:pt idx="91">
                  <c:v>690.38908082409034</c:v>
                </c:pt>
                <c:pt idx="92">
                  <c:v>992.83413517826921</c:v>
                </c:pt>
                <c:pt idx="93">
                  <c:v>839.24833463236428</c:v>
                </c:pt>
                <c:pt idx="94">
                  <c:v>1101.0123964574086</c:v>
                </c:pt>
                <c:pt idx="95">
                  <c:v>609.31556046812693</c:v>
                </c:pt>
                <c:pt idx="96">
                  <c:v>1004.9999044839387</c:v>
                </c:pt>
                <c:pt idx="97">
                  <c:v>2163.8816452582723</c:v>
                </c:pt>
                <c:pt idx="98">
                  <c:v>487.09140418503375</c:v>
                </c:pt>
                <c:pt idx="99">
                  <c:v>476.03432992541639</c:v>
                </c:pt>
                <c:pt idx="100">
                  <c:v>568.20986801459003</c:v>
                </c:pt>
                <c:pt idx="101">
                  <c:v>464.83142448513172</c:v>
                </c:pt>
                <c:pt idx="102">
                  <c:v>381.50582630691133</c:v>
                </c:pt>
                <c:pt idx="103">
                  <c:v>425.98810066740771</c:v>
                </c:pt>
                <c:pt idx="104">
                  <c:v>400.68671578351132</c:v>
                </c:pt>
                <c:pt idx="105">
                  <c:v>295.75722806021076</c:v>
                </c:pt>
                <c:pt idx="106">
                  <c:v>445.48074592741614</c:v>
                </c:pt>
                <c:pt idx="107">
                  <c:v>442.73119700028474</c:v>
                </c:pt>
                <c:pt idx="108">
                  <c:v>656.83607048458362</c:v>
                </c:pt>
                <c:pt idx="109">
                  <c:v>553.61611764705231</c:v>
                </c:pt>
                <c:pt idx="110">
                  <c:v>388.51418895847019</c:v>
                </c:pt>
                <c:pt idx="111">
                  <c:v>410.22041806021298</c:v>
                </c:pt>
                <c:pt idx="112">
                  <c:v>398.02482613570101</c:v>
                </c:pt>
                <c:pt idx="113">
                  <c:v>76.0306164383328</c:v>
                </c:pt>
                <c:pt idx="114">
                  <c:v>73.41664847161519</c:v>
                </c:pt>
                <c:pt idx="115">
                  <c:v>161.30376526081091</c:v>
                </c:pt>
                <c:pt idx="116">
                  <c:v>192.49119933829206</c:v>
                </c:pt>
                <c:pt idx="117">
                  <c:v>869.9664176296501</c:v>
                </c:pt>
                <c:pt idx="118">
                  <c:v>18.51175898404108</c:v>
                </c:pt>
                <c:pt idx="119">
                  <c:v>-160.93809231591513</c:v>
                </c:pt>
                <c:pt idx="120">
                  <c:v>-115.40195496979504</c:v>
                </c:pt>
                <c:pt idx="121">
                  <c:v>-1105.8520893451605</c:v>
                </c:pt>
                <c:pt idx="122">
                  <c:v>-95.44159416297407</c:v>
                </c:pt>
                <c:pt idx="123">
                  <c:v>136.63838691796263</c:v>
                </c:pt>
                <c:pt idx="124">
                  <c:v>230.48723995600449</c:v>
                </c:pt>
                <c:pt idx="125">
                  <c:v>-154.51134043747516</c:v>
                </c:pt>
                <c:pt idx="126">
                  <c:v>221.55687910829874</c:v>
                </c:pt>
                <c:pt idx="127">
                  <c:v>-203.40547100425101</c:v>
                </c:pt>
                <c:pt idx="128">
                  <c:v>230.2986272257258</c:v>
                </c:pt>
                <c:pt idx="129">
                  <c:v>255.75108245959927</c:v>
                </c:pt>
                <c:pt idx="130">
                  <c:v>253.31618239356249</c:v>
                </c:pt>
                <c:pt idx="131">
                  <c:v>-309.4819502314931</c:v>
                </c:pt>
                <c:pt idx="132">
                  <c:v>-205.67631960555809</c:v>
                </c:pt>
                <c:pt idx="133">
                  <c:v>335.02737813672138</c:v>
                </c:pt>
                <c:pt idx="134">
                  <c:v>70.95195792425875</c:v>
                </c:pt>
                <c:pt idx="135">
                  <c:v>-457.17426285715192</c:v>
                </c:pt>
                <c:pt idx="136">
                  <c:v>-203.38902341519497</c:v>
                </c:pt>
                <c:pt idx="137">
                  <c:v>-39.857414887464984</c:v>
                </c:pt>
                <c:pt idx="138">
                  <c:v>-248.44161384977997</c:v>
                </c:pt>
                <c:pt idx="139">
                  <c:v>-706.74848899465724</c:v>
                </c:pt>
                <c:pt idx="140">
                  <c:v>-665.98914850331494</c:v>
                </c:pt>
                <c:pt idx="141">
                  <c:v>-209.65491233199282</c:v>
                </c:pt>
                <c:pt idx="142">
                  <c:v>615.57717351875908</c:v>
                </c:pt>
                <c:pt idx="143">
                  <c:v>-671.50877760495496</c:v>
                </c:pt>
                <c:pt idx="144">
                  <c:v>-79.711382558511104</c:v>
                </c:pt>
                <c:pt idx="145">
                  <c:v>-385.1564359756012</c:v>
                </c:pt>
                <c:pt idx="146">
                  <c:v>-1590.0114577084314</c:v>
                </c:pt>
                <c:pt idx="147">
                  <c:v>-1597.419944564208</c:v>
                </c:pt>
                <c:pt idx="148">
                  <c:v>-1837.0114940055282</c:v>
                </c:pt>
                <c:pt idx="149">
                  <c:v>-1232.1313680981475</c:v>
                </c:pt>
                <c:pt idx="150">
                  <c:v>-807.88189297865028</c:v>
                </c:pt>
                <c:pt idx="151">
                  <c:v>-919.26540692237904</c:v>
                </c:pt>
                <c:pt idx="152">
                  <c:v>-1562.6489439455327</c:v>
                </c:pt>
                <c:pt idx="153">
                  <c:v>-1082.8273337555293</c:v>
                </c:pt>
                <c:pt idx="154">
                  <c:v>616.55824794434739</c:v>
                </c:pt>
                <c:pt idx="155">
                  <c:v>1068.9113922829492</c:v>
                </c:pt>
                <c:pt idx="156">
                  <c:v>150.40482003127545</c:v>
                </c:pt>
                <c:pt idx="157">
                  <c:v>-174.06916924026154</c:v>
                </c:pt>
                <c:pt idx="158">
                  <c:v>-725.21783060456073</c:v>
                </c:pt>
                <c:pt idx="159">
                  <c:v>-468.43653602653649</c:v>
                </c:pt>
                <c:pt idx="160">
                  <c:v>-1658.7662402636415</c:v>
                </c:pt>
                <c:pt idx="161">
                  <c:v>-1605.3287514285985</c:v>
                </c:pt>
                <c:pt idx="162">
                  <c:v>-172.24730168095266</c:v>
                </c:pt>
                <c:pt idx="163">
                  <c:v>-799.93762645917013</c:v>
                </c:pt>
                <c:pt idx="164">
                  <c:v>-1772.3181682190188</c:v>
                </c:pt>
                <c:pt idx="165">
                  <c:v>-1758.9311076487138</c:v>
                </c:pt>
                <c:pt idx="166">
                  <c:v>-503.26779133976379</c:v>
                </c:pt>
                <c:pt idx="167">
                  <c:v>-2011.8461608411453</c:v>
                </c:pt>
                <c:pt idx="168">
                  <c:v>-1420.8000834532359</c:v>
                </c:pt>
                <c:pt idx="169">
                  <c:v>-1415.7199209378377</c:v>
                </c:pt>
                <c:pt idx="170">
                  <c:v>-1408.7280387275241</c:v>
                </c:pt>
                <c:pt idx="171">
                  <c:v>-1577.0617028289053</c:v>
                </c:pt>
                <c:pt idx="172">
                  <c:v>-1249.2259676984977</c:v>
                </c:pt>
                <c:pt idx="173">
                  <c:v>-926.08617837838392</c:v>
                </c:pt>
                <c:pt idx="174">
                  <c:v>5.1710316815660917</c:v>
                </c:pt>
                <c:pt idx="175">
                  <c:v>-750.5146645619534</c:v>
                </c:pt>
                <c:pt idx="176">
                  <c:v>-1165.1272907949824</c:v>
                </c:pt>
                <c:pt idx="177">
                  <c:v>-1352.7894324122462</c:v>
                </c:pt>
                <c:pt idx="178">
                  <c:v>286.18091006999748</c:v>
                </c:pt>
                <c:pt idx="179">
                  <c:v>-1379.5284891094416</c:v>
                </c:pt>
                <c:pt idx="180">
                  <c:v>-2602.5555680880498</c:v>
                </c:pt>
                <c:pt idx="181">
                  <c:v>-1145.7006780134034</c:v>
                </c:pt>
                <c:pt idx="182">
                  <c:v>-768.98073621297226</c:v>
                </c:pt>
                <c:pt idx="183">
                  <c:v>-1157.6411494252898</c:v>
                </c:pt>
                <c:pt idx="184">
                  <c:v>-489.84912049490231</c:v>
                </c:pt>
                <c:pt idx="185">
                  <c:v>-1277.7595796754249</c:v>
                </c:pt>
                <c:pt idx="186">
                  <c:v>-611.71379346958565</c:v>
                </c:pt>
                <c:pt idx="187">
                  <c:v>-503.83165481404285</c:v>
                </c:pt>
                <c:pt idx="188">
                  <c:v>-71.05907816713443</c:v>
                </c:pt>
                <c:pt idx="189">
                  <c:v>-480.21122509422275</c:v>
                </c:pt>
                <c:pt idx="190">
                  <c:v>-400.05085918198893</c:v>
                </c:pt>
                <c:pt idx="191">
                  <c:v>-873.64229777899163</c:v>
                </c:pt>
                <c:pt idx="192">
                  <c:v>-1037.8374559686708</c:v>
                </c:pt>
                <c:pt idx="193">
                  <c:v>-823.6217548746572</c:v>
                </c:pt>
                <c:pt idx="194">
                  <c:v>-1317.2262103281464</c:v>
                </c:pt>
                <c:pt idx="195">
                  <c:v>-1008.1054110530604</c:v>
                </c:pt>
                <c:pt idx="196">
                  <c:v>-901.40923536102491</c:v>
                </c:pt>
                <c:pt idx="197">
                  <c:v>-1117.7692793594106</c:v>
                </c:pt>
                <c:pt idx="198">
                  <c:v>-1347.7363193624697</c:v>
                </c:pt>
                <c:pt idx="199">
                  <c:v>-920.60360144059814</c:v>
                </c:pt>
                <c:pt idx="200">
                  <c:v>-826.99738959466777</c:v>
                </c:pt>
                <c:pt idx="201">
                  <c:v>-703.96078014187515</c:v>
                </c:pt>
                <c:pt idx="202">
                  <c:v>-792.43086117068015</c:v>
                </c:pt>
                <c:pt idx="203">
                  <c:v>-923.52951097182813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8-435A-A82D-EBE71460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5965952"/>
        <c:axId val="205672832"/>
      </c:barChart>
      <c:lineChart>
        <c:grouping val="standard"/>
        <c:varyColors val="0"/>
        <c:ser>
          <c:idx val="0"/>
          <c:order val="0"/>
          <c:tx>
            <c:strRef>
              <c:f>'נתונים ד''-13(א)'!$C$1</c:f>
              <c:strCache>
                <c:ptCount val="1"/>
                <c:pt idx="0">
                  <c:v>מכשירים נגזרים</c:v>
                </c:pt>
              </c:strCache>
            </c:strRef>
          </c:tx>
          <c:spPr>
            <a:ln w="31750">
              <a:solidFill>
                <a:srgbClr val="177990"/>
              </a:solidFill>
              <a:prstDash val="solid"/>
            </a:ln>
          </c:spPr>
          <c:marker>
            <c:symbol val="none"/>
          </c:marker>
          <c:dPt>
            <c:idx val="129"/>
            <c:bubble3D val="0"/>
            <c:extLst>
              <c:ext xmlns:c16="http://schemas.microsoft.com/office/drawing/2014/chart" uri="{C3380CC4-5D6E-409C-BE32-E72D297353CC}">
                <c16:uniqueId val="{00000000-81BC-46CC-89CA-5A58E7BC0275}"/>
              </c:ext>
            </c:extLst>
          </c:dPt>
          <c:dPt>
            <c:idx val="131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5A5-4B9B-AC27-B0C3E3347268}"/>
              </c:ext>
            </c:extLst>
          </c:dPt>
          <c:dPt>
            <c:idx val="132"/>
            <c:bubble3D val="0"/>
            <c:extLst>
              <c:ext xmlns:c16="http://schemas.microsoft.com/office/drawing/2014/chart" uri="{C3380CC4-5D6E-409C-BE32-E72D297353CC}">
                <c16:uniqueId val="{00000002-D5A5-4B9B-AC27-B0C3E3347268}"/>
              </c:ext>
            </c:extLst>
          </c:dPt>
          <c:dPt>
            <c:idx val="143"/>
            <c:bubble3D val="0"/>
            <c:extLst>
              <c:ext xmlns:c16="http://schemas.microsoft.com/office/drawing/2014/chart" uri="{C3380CC4-5D6E-409C-BE32-E72D297353CC}">
                <c16:uniqueId val="{00000006-A940-4DA2-9113-205E977CF82A}"/>
              </c:ext>
            </c:extLst>
          </c:dPt>
          <c:dPt>
            <c:idx val="191"/>
            <c:bubble3D val="0"/>
            <c:extLst>
              <c:ext xmlns:c16="http://schemas.microsoft.com/office/drawing/2014/chart" uri="{C3380CC4-5D6E-409C-BE32-E72D297353CC}">
                <c16:uniqueId val="{00000007-FEB4-479F-BCAA-A34D9A095845}"/>
              </c:ext>
            </c:extLst>
          </c:dPt>
          <c:dPt>
            <c:idx val="194"/>
            <c:bubble3D val="0"/>
            <c:extLst>
              <c:ext xmlns:c16="http://schemas.microsoft.com/office/drawing/2014/chart" uri="{C3380CC4-5D6E-409C-BE32-E72D297353CC}">
                <c16:uniqueId val="{00000009-352B-4081-81FA-122A4C1211D9}"/>
              </c:ext>
            </c:extLst>
          </c:dPt>
          <c:dPt>
            <c:idx val="203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17799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9F-4089-B579-09219371D9E1}"/>
              </c:ext>
            </c:extLst>
          </c:dPt>
          <c:cat>
            <c:numRef>
              <c:f>'נתונים ד''-13(א)'!$A$2:$A$205</c:f>
              <c:numCache>
                <c:formatCode>mm/yyyy</c:formatCode>
                <c:ptCount val="204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42035</c:v>
                </c:pt>
                <c:pt idx="73">
                  <c:v>42063</c:v>
                </c:pt>
                <c:pt idx="74">
                  <c:v>42094</c:v>
                </c:pt>
                <c:pt idx="75">
                  <c:v>42124</c:v>
                </c:pt>
                <c:pt idx="76">
                  <c:v>42155</c:v>
                </c:pt>
                <c:pt idx="77">
                  <c:v>42185</c:v>
                </c:pt>
                <c:pt idx="78">
                  <c:v>42216</c:v>
                </c:pt>
                <c:pt idx="79">
                  <c:v>42247</c:v>
                </c:pt>
                <c:pt idx="80">
                  <c:v>42277</c:v>
                </c:pt>
                <c:pt idx="81">
                  <c:v>42308</c:v>
                </c:pt>
                <c:pt idx="82">
                  <c:v>42338</c:v>
                </c:pt>
                <c:pt idx="83">
                  <c:v>42369</c:v>
                </c:pt>
                <c:pt idx="84">
                  <c:v>42400</c:v>
                </c:pt>
                <c:pt idx="85">
                  <c:v>42429</c:v>
                </c:pt>
                <c:pt idx="86">
                  <c:v>42460</c:v>
                </c:pt>
                <c:pt idx="87">
                  <c:v>42490</c:v>
                </c:pt>
                <c:pt idx="88">
                  <c:v>42521</c:v>
                </c:pt>
                <c:pt idx="89">
                  <c:v>42551</c:v>
                </c:pt>
                <c:pt idx="90">
                  <c:v>42582</c:v>
                </c:pt>
                <c:pt idx="91">
                  <c:v>42613</c:v>
                </c:pt>
                <c:pt idx="92">
                  <c:v>42643</c:v>
                </c:pt>
                <c:pt idx="93">
                  <c:v>42674</c:v>
                </c:pt>
                <c:pt idx="94">
                  <c:v>42704</c:v>
                </c:pt>
                <c:pt idx="95">
                  <c:v>42735</c:v>
                </c:pt>
                <c:pt idx="96">
                  <c:v>42766</c:v>
                </c:pt>
                <c:pt idx="97">
                  <c:v>42794</c:v>
                </c:pt>
                <c:pt idx="98">
                  <c:v>42825</c:v>
                </c:pt>
                <c:pt idx="99">
                  <c:v>42855</c:v>
                </c:pt>
                <c:pt idx="100">
                  <c:v>42886</c:v>
                </c:pt>
                <c:pt idx="101">
                  <c:v>42916</c:v>
                </c:pt>
                <c:pt idx="102">
                  <c:v>42947</c:v>
                </c:pt>
                <c:pt idx="103">
                  <c:v>42978</c:v>
                </c:pt>
                <c:pt idx="104">
                  <c:v>43008</c:v>
                </c:pt>
                <c:pt idx="105">
                  <c:v>43039</c:v>
                </c:pt>
                <c:pt idx="106">
                  <c:v>43069</c:v>
                </c:pt>
                <c:pt idx="107">
                  <c:v>43100</c:v>
                </c:pt>
                <c:pt idx="108">
                  <c:v>43131</c:v>
                </c:pt>
                <c:pt idx="109">
                  <c:v>43159</c:v>
                </c:pt>
                <c:pt idx="110">
                  <c:v>43190</c:v>
                </c:pt>
                <c:pt idx="111">
                  <c:v>43220</c:v>
                </c:pt>
                <c:pt idx="112">
                  <c:v>43251</c:v>
                </c:pt>
                <c:pt idx="113">
                  <c:v>43281</c:v>
                </c:pt>
                <c:pt idx="114">
                  <c:v>43312</c:v>
                </c:pt>
                <c:pt idx="115">
                  <c:v>43343</c:v>
                </c:pt>
                <c:pt idx="116">
                  <c:v>43373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'נתונים ד''-13(א)'!$C$2:$C$205</c:f>
              <c:numCache>
                <c:formatCode>_ * #,##0_ ;_ * \-#,##0_ ;_ * "-"??_ ;_ @_ </c:formatCode>
                <c:ptCount val="204"/>
                <c:pt idx="0">
                  <c:v>-385.37109717097201</c:v>
                </c:pt>
                <c:pt idx="1">
                  <c:v>-226.40965881787668</c:v>
                </c:pt>
                <c:pt idx="2">
                  <c:v>1644.1245988538687</c:v>
                </c:pt>
                <c:pt idx="3">
                  <c:v>1103.099656497717</c:v>
                </c:pt>
                <c:pt idx="4">
                  <c:v>5201.4832996462865</c:v>
                </c:pt>
                <c:pt idx="5">
                  <c:v>6498.6995636641986</c:v>
                </c:pt>
                <c:pt idx="6">
                  <c:v>8465.3210501319281</c:v>
                </c:pt>
                <c:pt idx="7">
                  <c:v>9623.0138205195508</c:v>
                </c:pt>
                <c:pt idx="8">
                  <c:v>10717.506216072379</c:v>
                </c:pt>
                <c:pt idx="9">
                  <c:v>11759.372594767754</c:v>
                </c:pt>
                <c:pt idx="10">
                  <c:v>10880.662378691983</c:v>
                </c:pt>
                <c:pt idx="11">
                  <c:v>11332.218569536426</c:v>
                </c:pt>
                <c:pt idx="12">
                  <c:v>12257.430158431796</c:v>
                </c:pt>
                <c:pt idx="13">
                  <c:v>11916.562028451002</c:v>
                </c:pt>
                <c:pt idx="14">
                  <c:v>12654.55421761379</c:v>
                </c:pt>
                <c:pt idx="15">
                  <c:v>11017.981800322927</c:v>
                </c:pt>
                <c:pt idx="16">
                  <c:v>10466.508537477146</c:v>
                </c:pt>
                <c:pt idx="17">
                  <c:v>11897.788903225806</c:v>
                </c:pt>
                <c:pt idx="18">
                  <c:v>12149.738168827733</c:v>
                </c:pt>
                <c:pt idx="19">
                  <c:v>11637.156628242075</c:v>
                </c:pt>
                <c:pt idx="20">
                  <c:v>13696.463574351979</c:v>
                </c:pt>
                <c:pt idx="21">
                  <c:v>13054.788074807477</c:v>
                </c:pt>
                <c:pt idx="22">
                  <c:v>13168.98964974206</c:v>
                </c:pt>
                <c:pt idx="23">
                  <c:v>14238.573564384333</c:v>
                </c:pt>
                <c:pt idx="24">
                  <c:v>11695.1708787062</c:v>
                </c:pt>
                <c:pt idx="25">
                  <c:v>12570.424867476533</c:v>
                </c:pt>
                <c:pt idx="26">
                  <c:v>13710.460117782246</c:v>
                </c:pt>
                <c:pt idx="27">
                  <c:v>16272.183210603829</c:v>
                </c:pt>
                <c:pt idx="28">
                  <c:v>16172.107116671516</c:v>
                </c:pt>
                <c:pt idx="29">
                  <c:v>15564.940272327965</c:v>
                </c:pt>
                <c:pt idx="30">
                  <c:v>15398.370090379009</c:v>
                </c:pt>
                <c:pt idx="31">
                  <c:v>13039.76845418775</c:v>
                </c:pt>
                <c:pt idx="32">
                  <c:v>13266.361452047413</c:v>
                </c:pt>
                <c:pt idx="33">
                  <c:v>14923.239203662593</c:v>
                </c:pt>
                <c:pt idx="34">
                  <c:v>14932.405525968888</c:v>
                </c:pt>
                <c:pt idx="35">
                  <c:v>13924.84114629678</c:v>
                </c:pt>
                <c:pt idx="36">
                  <c:v>15584.06157781945</c:v>
                </c:pt>
                <c:pt idx="37">
                  <c:v>16239.377671269252</c:v>
                </c:pt>
                <c:pt idx="38">
                  <c:v>16230.460917900406</c:v>
                </c:pt>
                <c:pt idx="39">
                  <c:v>16524.349442666666</c:v>
                </c:pt>
                <c:pt idx="40">
                  <c:v>15779.143805720176</c:v>
                </c:pt>
                <c:pt idx="41">
                  <c:v>15772.012102982409</c:v>
                </c:pt>
                <c:pt idx="42">
                  <c:v>15293.830885664251</c:v>
                </c:pt>
                <c:pt idx="43">
                  <c:v>14827.049170804374</c:v>
                </c:pt>
                <c:pt idx="44">
                  <c:v>16485.964744376277</c:v>
                </c:pt>
                <c:pt idx="45">
                  <c:v>16934</c:v>
                </c:pt>
                <c:pt idx="46">
                  <c:v>17022.455375328085</c:v>
                </c:pt>
                <c:pt idx="47">
                  <c:v>17185.819708009643</c:v>
                </c:pt>
                <c:pt idx="48">
                  <c:v>18945.442140557941</c:v>
                </c:pt>
                <c:pt idx="49">
                  <c:v>18846.701545307442</c:v>
                </c:pt>
                <c:pt idx="50">
                  <c:v>18848.815252192981</c:v>
                </c:pt>
                <c:pt idx="51">
                  <c:v>19012.143795214244</c:v>
                </c:pt>
                <c:pt idx="52">
                  <c:v>18771.118430627208</c:v>
                </c:pt>
                <c:pt idx="53">
                  <c:v>20148.591843559981</c:v>
                </c:pt>
                <c:pt idx="54">
                  <c:v>20963.512075154231</c:v>
                </c:pt>
                <c:pt idx="55">
                  <c:v>21434.42223021583</c:v>
                </c:pt>
                <c:pt idx="56">
                  <c:v>23289.732287249088</c:v>
                </c:pt>
                <c:pt idx="57">
                  <c:v>22933.813665814152</c:v>
                </c:pt>
                <c:pt idx="58">
                  <c:v>21800.070403065565</c:v>
                </c:pt>
                <c:pt idx="59">
                  <c:v>22929.893664649961</c:v>
                </c:pt>
                <c:pt idx="60">
                  <c:v>22728.500523156086</c:v>
                </c:pt>
                <c:pt idx="61">
                  <c:v>23058.320231693375</c:v>
                </c:pt>
                <c:pt idx="62">
                  <c:v>22666.100513335245</c:v>
                </c:pt>
                <c:pt idx="63">
                  <c:v>23506.866956145415</c:v>
                </c:pt>
                <c:pt idx="64">
                  <c:v>22702.399246043165</c:v>
                </c:pt>
                <c:pt idx="65">
                  <c:v>24913.897233856893</c:v>
                </c:pt>
                <c:pt idx="66">
                  <c:v>24732.105917177021</c:v>
                </c:pt>
                <c:pt idx="67">
                  <c:v>21590.489232062777</c:v>
                </c:pt>
                <c:pt idx="68">
                  <c:v>21496.356094722596</c:v>
                </c:pt>
                <c:pt idx="69">
                  <c:v>22366.11486786469</c:v>
                </c:pt>
                <c:pt idx="70">
                  <c:v>20180.987073797893</c:v>
                </c:pt>
                <c:pt idx="71">
                  <c:v>20749.578884031886</c:v>
                </c:pt>
                <c:pt idx="72">
                  <c:v>19904.968109072372</c:v>
                </c:pt>
                <c:pt idx="73">
                  <c:v>20159.718499747851</c:v>
                </c:pt>
                <c:pt idx="74">
                  <c:v>18371.429331658292</c:v>
                </c:pt>
                <c:pt idx="75">
                  <c:v>18865.948339808339</c:v>
                </c:pt>
                <c:pt idx="76">
                  <c:v>19898.638761609909</c:v>
                </c:pt>
                <c:pt idx="77">
                  <c:v>21982.349249137704</c:v>
                </c:pt>
                <c:pt idx="78">
                  <c:v>22241.168220988631</c:v>
                </c:pt>
                <c:pt idx="79">
                  <c:v>21757.28869974555</c:v>
                </c:pt>
                <c:pt idx="80">
                  <c:v>22317.968605658938</c:v>
                </c:pt>
                <c:pt idx="81">
                  <c:v>21696.68437289889</c:v>
                </c:pt>
                <c:pt idx="82">
                  <c:v>21877.804689192675</c:v>
                </c:pt>
                <c:pt idx="83">
                  <c:v>23154.148308559714</c:v>
                </c:pt>
                <c:pt idx="84">
                  <c:v>22202.248286509745</c:v>
                </c:pt>
                <c:pt idx="85">
                  <c:v>23054.179877237853</c:v>
                </c:pt>
                <c:pt idx="86">
                  <c:v>22581.84405735528</c:v>
                </c:pt>
                <c:pt idx="87">
                  <c:v>23133.278098909865</c:v>
                </c:pt>
                <c:pt idx="88">
                  <c:v>23891.375509090904</c:v>
                </c:pt>
                <c:pt idx="89">
                  <c:v>23544.314950598025</c:v>
                </c:pt>
                <c:pt idx="90">
                  <c:v>22666.940551201671</c:v>
                </c:pt>
                <c:pt idx="91">
                  <c:v>23079.982015319605</c:v>
                </c:pt>
                <c:pt idx="92">
                  <c:v>24935.48491218733</c:v>
                </c:pt>
                <c:pt idx="93">
                  <c:v>24083.198784099768</c:v>
                </c:pt>
                <c:pt idx="94">
                  <c:v>25449.107814535033</c:v>
                </c:pt>
                <c:pt idx="95">
                  <c:v>25217.878915474637</c:v>
                </c:pt>
                <c:pt idx="96">
                  <c:v>23647.001321305379</c:v>
                </c:pt>
                <c:pt idx="97">
                  <c:v>25397.161453949167</c:v>
                </c:pt>
                <c:pt idx="98">
                  <c:v>25081.42724394273</c:v>
                </c:pt>
                <c:pt idx="99">
                  <c:v>25003.926510085657</c:v>
                </c:pt>
                <c:pt idx="100">
                  <c:v>25700.847424880649</c:v>
                </c:pt>
                <c:pt idx="101">
                  <c:v>24872.955921052631</c:v>
                </c:pt>
                <c:pt idx="102">
                  <c:v>25067.691762225968</c:v>
                </c:pt>
                <c:pt idx="103">
                  <c:v>23481.108509454945</c:v>
                </c:pt>
                <c:pt idx="104">
                  <c:v>22938.777769906494</c:v>
                </c:pt>
                <c:pt idx="105">
                  <c:v>22426.723382561773</c:v>
                </c:pt>
                <c:pt idx="106">
                  <c:v>22876.110503000862</c:v>
                </c:pt>
                <c:pt idx="107">
                  <c:v>22978.382091145082</c:v>
                </c:pt>
                <c:pt idx="108">
                  <c:v>25385.989791483116</c:v>
                </c:pt>
                <c:pt idx="109">
                  <c:v>25493.158111908171</c:v>
                </c:pt>
                <c:pt idx="110">
                  <c:v>25396.763557199774</c:v>
                </c:pt>
                <c:pt idx="111">
                  <c:v>25100.479027313268</c:v>
                </c:pt>
                <c:pt idx="112">
                  <c:v>25225.448081884464</c:v>
                </c:pt>
                <c:pt idx="113">
                  <c:v>23405.574183561639</c:v>
                </c:pt>
                <c:pt idx="114">
                  <c:v>22053.957085152837</c:v>
                </c:pt>
                <c:pt idx="115">
                  <c:v>21935.74804661487</c:v>
                </c:pt>
                <c:pt idx="116">
                  <c:v>23109.498406396473</c:v>
                </c:pt>
                <c:pt idx="117">
                  <c:v>23308.956248320341</c:v>
                </c:pt>
                <c:pt idx="118">
                  <c:v>21785.972966765734</c:v>
                </c:pt>
                <c:pt idx="119">
                  <c:v>22919.508652614724</c:v>
                </c:pt>
                <c:pt idx="120">
                  <c:v>20437.287564524984</c:v>
                </c:pt>
                <c:pt idx="121">
                  <c:v>18802.804664261934</c:v>
                </c:pt>
                <c:pt idx="122">
                  <c:v>21930.680652533043</c:v>
                </c:pt>
                <c:pt idx="123">
                  <c:v>20849.585712305983</c:v>
                </c:pt>
                <c:pt idx="124">
                  <c:v>22431.161838194828</c:v>
                </c:pt>
                <c:pt idx="125">
                  <c:v>22024.438934380258</c:v>
                </c:pt>
                <c:pt idx="126">
                  <c:v>22900.297344955696</c:v>
                </c:pt>
                <c:pt idx="127">
                  <c:v>22879.843089108912</c:v>
                </c:pt>
                <c:pt idx="128">
                  <c:v>23886.790258472138</c:v>
                </c:pt>
                <c:pt idx="129">
                  <c:v>24277.200875602157</c:v>
                </c:pt>
                <c:pt idx="130">
                  <c:v>24075.56020425777</c:v>
                </c:pt>
                <c:pt idx="131">
                  <c:v>25082.384429976853</c:v>
                </c:pt>
                <c:pt idx="132">
                  <c:v>26181.830890371235</c:v>
                </c:pt>
                <c:pt idx="133">
                  <c:v>27836.522561292179</c:v>
                </c:pt>
                <c:pt idx="134">
                  <c:v>27680.900541374471</c:v>
                </c:pt>
                <c:pt idx="135">
                  <c:v>29280.991280000002</c:v>
                </c:pt>
                <c:pt idx="136">
                  <c:v>27708.434217589947</c:v>
                </c:pt>
                <c:pt idx="137">
                  <c:v>30504.584059434503</c:v>
                </c:pt>
                <c:pt idx="138">
                  <c:v>32215.228559272302</c:v>
                </c:pt>
                <c:pt idx="139">
                  <c:v>33007.023438429511</c:v>
                </c:pt>
                <c:pt idx="140">
                  <c:v>32907.702551583854</c:v>
                </c:pt>
                <c:pt idx="141">
                  <c:v>32487.247302746931</c:v>
                </c:pt>
                <c:pt idx="142">
                  <c:v>34404.132518137849</c:v>
                </c:pt>
                <c:pt idx="143">
                  <c:v>36558.366646967341</c:v>
                </c:pt>
                <c:pt idx="144">
                  <c:v>38766.207790945002</c:v>
                </c:pt>
                <c:pt idx="145">
                  <c:v>40460.461750000002</c:v>
                </c:pt>
                <c:pt idx="146">
                  <c:v>39331.044331133773</c:v>
                </c:pt>
                <c:pt idx="147">
                  <c:v>43180.150120110869</c:v>
                </c:pt>
                <c:pt idx="148">
                  <c:v>46136.243040270514</c:v>
                </c:pt>
                <c:pt idx="149">
                  <c:v>46652.345625766866</c:v>
                </c:pt>
                <c:pt idx="150">
                  <c:v>45106.077278069904</c:v>
                </c:pt>
                <c:pt idx="151">
                  <c:v>48105.304284377926</c:v>
                </c:pt>
                <c:pt idx="152">
                  <c:v>49109.846875193558</c:v>
                </c:pt>
                <c:pt idx="153">
                  <c:v>49540.225547815076</c:v>
                </c:pt>
                <c:pt idx="154">
                  <c:v>55292.777096774189</c:v>
                </c:pt>
                <c:pt idx="155">
                  <c:v>52996.969913183282</c:v>
                </c:pt>
                <c:pt idx="156">
                  <c:v>53679.294021909234</c:v>
                </c:pt>
                <c:pt idx="157">
                  <c:v>49966.295253242744</c:v>
                </c:pt>
                <c:pt idx="158">
                  <c:v>51082.676061083119</c:v>
                </c:pt>
                <c:pt idx="159">
                  <c:v>45362.115770274337</c:v>
                </c:pt>
                <c:pt idx="160">
                  <c:v>44999.294275014974</c:v>
                </c:pt>
                <c:pt idx="161">
                  <c:v>45039.974677142854</c:v>
                </c:pt>
                <c:pt idx="162">
                  <c:v>48066.757416691238</c:v>
                </c:pt>
                <c:pt idx="163">
                  <c:v>48812.405683926962</c:v>
                </c:pt>
                <c:pt idx="164">
                  <c:v>47636.924281682193</c:v>
                </c:pt>
                <c:pt idx="165">
                  <c:v>47526.972745042505</c:v>
                </c:pt>
                <c:pt idx="166">
                  <c:v>47478.458160418479</c:v>
                </c:pt>
                <c:pt idx="167">
                  <c:v>47829.633805058256</c:v>
                </c:pt>
                <c:pt idx="168">
                  <c:v>48692.499772661868</c:v>
                </c:pt>
                <c:pt idx="169">
                  <c:v>48533.470918756815</c:v>
                </c:pt>
                <c:pt idx="170">
                  <c:v>51879.374035961271</c:v>
                </c:pt>
                <c:pt idx="171">
                  <c:v>51072.860021971988</c:v>
                </c:pt>
                <c:pt idx="172">
                  <c:v>51640.232982503367</c:v>
                </c:pt>
                <c:pt idx="173">
                  <c:v>50672.359227027024</c:v>
                </c:pt>
                <c:pt idx="174">
                  <c:v>50237.436398591926</c:v>
                </c:pt>
                <c:pt idx="175">
                  <c:v>47372.31774796106</c:v>
                </c:pt>
                <c:pt idx="176">
                  <c:v>49179.779351464436</c:v>
                </c:pt>
                <c:pt idx="177">
                  <c:v>47194.050995767975</c:v>
                </c:pt>
                <c:pt idx="178">
                  <c:v>46658.583292945616</c:v>
                </c:pt>
                <c:pt idx="179">
                  <c:v>42135.667761235185</c:v>
                </c:pt>
                <c:pt idx="180">
                  <c:v>42427.695050894079</c:v>
                </c:pt>
                <c:pt idx="181">
                  <c:v>44392.692410714277</c:v>
                </c:pt>
                <c:pt idx="182">
                  <c:v>42515.17411301277</c:v>
                </c:pt>
                <c:pt idx="183">
                  <c:v>44328.338000534619</c:v>
                </c:pt>
                <c:pt idx="184">
                  <c:v>42764.868738569123</c:v>
                </c:pt>
                <c:pt idx="185">
                  <c:v>44780.657552540571</c:v>
                </c:pt>
                <c:pt idx="186">
                  <c:v>45053.611133528007</c:v>
                </c:pt>
                <c:pt idx="187">
                  <c:v>42896.845314551421</c:v>
                </c:pt>
                <c:pt idx="188">
                  <c:v>42023.531487870627</c:v>
                </c:pt>
                <c:pt idx="189">
                  <c:v>44823.298737210549</c:v>
                </c:pt>
                <c:pt idx="190">
                  <c:v>44858.379006313487</c:v>
                </c:pt>
                <c:pt idx="191">
                  <c:v>46378.612706333981</c:v>
                </c:pt>
                <c:pt idx="192">
                  <c:v>45322.213983785296</c:v>
                </c:pt>
                <c:pt idx="193">
                  <c:v>44576.859025069636</c:v>
                </c:pt>
                <c:pt idx="194">
                  <c:v>45413.226183431958</c:v>
                </c:pt>
                <c:pt idx="195">
                  <c:v>45948.798905691503</c:v>
                </c:pt>
                <c:pt idx="196">
                  <c:v>43759.656995451958</c:v>
                </c:pt>
                <c:pt idx="197">
                  <c:v>42873.797446619217</c:v>
                </c:pt>
                <c:pt idx="198">
                  <c:v>40801.777848288075</c:v>
                </c:pt>
                <c:pt idx="199">
                  <c:v>40424.731632653056</c:v>
                </c:pt>
                <c:pt idx="200">
                  <c:v>43114.130257108285</c:v>
                </c:pt>
                <c:pt idx="201">
                  <c:v>41972.233484427998</c:v>
                </c:pt>
                <c:pt idx="202">
                  <c:v>42578.705516395959</c:v>
                </c:pt>
                <c:pt idx="203">
                  <c:v>41249.226601880873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8-435A-A82D-EBE71460F7C6}"/>
            </c:ext>
          </c:extLst>
        </c:ser>
        <c:ser>
          <c:idx val="2"/>
          <c:order val="2"/>
          <c:tx>
            <c:strRef>
              <c:f>'נתונים ד''-13(א)'!$B$1</c:f>
              <c:strCache>
                <c:ptCount val="1"/>
                <c:pt idx="0">
                  <c:v>מכשירי הון ומכשירי חוב </c:v>
                </c:pt>
              </c:strCache>
            </c:strRef>
          </c:tx>
          <c:spPr>
            <a:ln w="25400">
              <a:solidFill>
                <a:srgbClr val="28B6C7"/>
              </a:solidFill>
              <a:prstDash val="solid"/>
            </a:ln>
          </c:spPr>
          <c:marker>
            <c:symbol val="none"/>
          </c:marker>
          <c:dPt>
            <c:idx val="129"/>
            <c:bubble3D val="0"/>
            <c:extLst>
              <c:ext xmlns:c16="http://schemas.microsoft.com/office/drawing/2014/chart" uri="{C3380CC4-5D6E-409C-BE32-E72D297353CC}">
                <c16:uniqueId val="{00000001-81BC-46CC-89CA-5A58E7BC0275}"/>
              </c:ext>
            </c:extLst>
          </c:dPt>
          <c:dPt>
            <c:idx val="131"/>
            <c:bubble3D val="0"/>
            <c:extLst>
              <c:ext xmlns:c16="http://schemas.microsoft.com/office/drawing/2014/chart" uri="{C3380CC4-5D6E-409C-BE32-E72D297353CC}">
                <c16:uniqueId val="{00000004-D5A5-4B9B-AC27-B0C3E3347268}"/>
              </c:ext>
            </c:extLst>
          </c:dPt>
          <c:dPt>
            <c:idx val="143"/>
            <c:bubble3D val="0"/>
            <c:extLst>
              <c:ext xmlns:c16="http://schemas.microsoft.com/office/drawing/2014/chart" uri="{C3380CC4-5D6E-409C-BE32-E72D297353CC}">
                <c16:uniqueId val="{00000005-A940-4DA2-9113-205E977CF82A}"/>
              </c:ext>
            </c:extLst>
          </c:dPt>
          <c:dPt>
            <c:idx val="191"/>
            <c:bubble3D val="0"/>
            <c:extLst>
              <c:ext xmlns:c16="http://schemas.microsoft.com/office/drawing/2014/chart" uri="{C3380CC4-5D6E-409C-BE32-E72D297353CC}">
                <c16:uniqueId val="{00000008-FEB4-479F-BCAA-A34D9A095845}"/>
              </c:ext>
            </c:extLst>
          </c:dPt>
          <c:dPt>
            <c:idx val="194"/>
            <c:bubble3D val="0"/>
            <c:extLst>
              <c:ext xmlns:c16="http://schemas.microsoft.com/office/drawing/2014/chart" uri="{C3380CC4-5D6E-409C-BE32-E72D297353CC}">
                <c16:uniqueId val="{0000000A-352B-4081-81FA-122A4C1211D9}"/>
              </c:ext>
            </c:extLst>
          </c:dPt>
          <c:dPt>
            <c:idx val="203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28B6C7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9F-4089-B579-09219371D9E1}"/>
              </c:ext>
            </c:extLst>
          </c:dPt>
          <c:cat>
            <c:numRef>
              <c:f>'נתונים ד''-13(א)'!$A$2:$A$205</c:f>
              <c:numCache>
                <c:formatCode>mm/yyyy</c:formatCode>
                <c:ptCount val="204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  <c:pt idx="60">
                  <c:v>41670</c:v>
                </c:pt>
                <c:pt idx="61">
                  <c:v>41698</c:v>
                </c:pt>
                <c:pt idx="62">
                  <c:v>41729</c:v>
                </c:pt>
                <c:pt idx="63">
                  <c:v>41759</c:v>
                </c:pt>
                <c:pt idx="64">
                  <c:v>41790</c:v>
                </c:pt>
                <c:pt idx="65">
                  <c:v>41820</c:v>
                </c:pt>
                <c:pt idx="66">
                  <c:v>41851</c:v>
                </c:pt>
                <c:pt idx="67">
                  <c:v>41882</c:v>
                </c:pt>
                <c:pt idx="68">
                  <c:v>41912</c:v>
                </c:pt>
                <c:pt idx="69">
                  <c:v>41943</c:v>
                </c:pt>
                <c:pt idx="70">
                  <c:v>41973</c:v>
                </c:pt>
                <c:pt idx="71">
                  <c:v>42004</c:v>
                </c:pt>
                <c:pt idx="72">
                  <c:v>42035</c:v>
                </c:pt>
                <c:pt idx="73">
                  <c:v>42063</c:v>
                </c:pt>
                <c:pt idx="74">
                  <c:v>42094</c:v>
                </c:pt>
                <c:pt idx="75">
                  <c:v>42124</c:v>
                </c:pt>
                <c:pt idx="76">
                  <c:v>42155</c:v>
                </c:pt>
                <c:pt idx="77">
                  <c:v>42185</c:v>
                </c:pt>
                <c:pt idx="78">
                  <c:v>42216</c:v>
                </c:pt>
                <c:pt idx="79">
                  <c:v>42247</c:v>
                </c:pt>
                <c:pt idx="80">
                  <c:v>42277</c:v>
                </c:pt>
                <c:pt idx="81">
                  <c:v>42308</c:v>
                </c:pt>
                <c:pt idx="82">
                  <c:v>42338</c:v>
                </c:pt>
                <c:pt idx="83">
                  <c:v>42369</c:v>
                </c:pt>
                <c:pt idx="84">
                  <c:v>42400</c:v>
                </c:pt>
                <c:pt idx="85">
                  <c:v>42429</c:v>
                </c:pt>
                <c:pt idx="86">
                  <c:v>42460</c:v>
                </c:pt>
                <c:pt idx="87">
                  <c:v>42490</c:v>
                </c:pt>
                <c:pt idx="88">
                  <c:v>42521</c:v>
                </c:pt>
                <c:pt idx="89">
                  <c:v>42551</c:v>
                </c:pt>
                <c:pt idx="90">
                  <c:v>42582</c:v>
                </c:pt>
                <c:pt idx="91">
                  <c:v>42613</c:v>
                </c:pt>
                <c:pt idx="92">
                  <c:v>42643</c:v>
                </c:pt>
                <c:pt idx="93">
                  <c:v>42674</c:v>
                </c:pt>
                <c:pt idx="94">
                  <c:v>42704</c:v>
                </c:pt>
                <c:pt idx="95">
                  <c:v>42735</c:v>
                </c:pt>
                <c:pt idx="96">
                  <c:v>42766</c:v>
                </c:pt>
                <c:pt idx="97">
                  <c:v>42794</c:v>
                </c:pt>
                <c:pt idx="98">
                  <c:v>42825</c:v>
                </c:pt>
                <c:pt idx="99">
                  <c:v>42855</c:v>
                </c:pt>
                <c:pt idx="100">
                  <c:v>42886</c:v>
                </c:pt>
                <c:pt idx="101">
                  <c:v>42916</c:v>
                </c:pt>
                <c:pt idx="102">
                  <c:v>42947</c:v>
                </c:pt>
                <c:pt idx="103">
                  <c:v>42978</c:v>
                </c:pt>
                <c:pt idx="104">
                  <c:v>43008</c:v>
                </c:pt>
                <c:pt idx="105">
                  <c:v>43039</c:v>
                </c:pt>
                <c:pt idx="106">
                  <c:v>43069</c:v>
                </c:pt>
                <c:pt idx="107">
                  <c:v>43100</c:v>
                </c:pt>
                <c:pt idx="108">
                  <c:v>43131</c:v>
                </c:pt>
                <c:pt idx="109">
                  <c:v>43159</c:v>
                </c:pt>
                <c:pt idx="110">
                  <c:v>43190</c:v>
                </c:pt>
                <c:pt idx="111">
                  <c:v>43220</c:v>
                </c:pt>
                <c:pt idx="112">
                  <c:v>43251</c:v>
                </c:pt>
                <c:pt idx="113">
                  <c:v>43281</c:v>
                </c:pt>
                <c:pt idx="114">
                  <c:v>43312</c:v>
                </c:pt>
                <c:pt idx="115">
                  <c:v>43343</c:v>
                </c:pt>
                <c:pt idx="116">
                  <c:v>43373</c:v>
                </c:pt>
                <c:pt idx="117">
                  <c:v>43404</c:v>
                </c:pt>
                <c:pt idx="118">
                  <c:v>43434</c:v>
                </c:pt>
                <c:pt idx="119">
                  <c:v>43465</c:v>
                </c:pt>
                <c:pt idx="120">
                  <c:v>43496</c:v>
                </c:pt>
                <c:pt idx="121">
                  <c:v>43524</c:v>
                </c:pt>
                <c:pt idx="122">
                  <c:v>43555</c:v>
                </c:pt>
                <c:pt idx="123">
                  <c:v>43585</c:v>
                </c:pt>
                <c:pt idx="124">
                  <c:v>43616</c:v>
                </c:pt>
                <c:pt idx="125">
                  <c:v>43646</c:v>
                </c:pt>
                <c:pt idx="126">
                  <c:v>43677</c:v>
                </c:pt>
                <c:pt idx="127">
                  <c:v>43708</c:v>
                </c:pt>
                <c:pt idx="128">
                  <c:v>43738</c:v>
                </c:pt>
                <c:pt idx="129">
                  <c:v>43769</c:v>
                </c:pt>
                <c:pt idx="130">
                  <c:v>43799</c:v>
                </c:pt>
                <c:pt idx="131">
                  <c:v>43830</c:v>
                </c:pt>
                <c:pt idx="132">
                  <c:v>43861</c:v>
                </c:pt>
                <c:pt idx="133">
                  <c:v>43890</c:v>
                </c:pt>
                <c:pt idx="134">
                  <c:v>43921</c:v>
                </c:pt>
                <c:pt idx="135">
                  <c:v>43951</c:v>
                </c:pt>
                <c:pt idx="136">
                  <c:v>43982</c:v>
                </c:pt>
                <c:pt idx="137">
                  <c:v>44012</c:v>
                </c:pt>
                <c:pt idx="138">
                  <c:v>44043</c:v>
                </c:pt>
                <c:pt idx="139">
                  <c:v>44074</c:v>
                </c:pt>
                <c:pt idx="140">
                  <c:v>44104</c:v>
                </c:pt>
                <c:pt idx="141">
                  <c:v>44135</c:v>
                </c:pt>
                <c:pt idx="142">
                  <c:v>44165</c:v>
                </c:pt>
                <c:pt idx="143">
                  <c:v>44196</c:v>
                </c:pt>
                <c:pt idx="144">
                  <c:v>44227</c:v>
                </c:pt>
                <c:pt idx="145">
                  <c:v>44255</c:v>
                </c:pt>
                <c:pt idx="146">
                  <c:v>44286</c:v>
                </c:pt>
                <c:pt idx="147">
                  <c:v>44316</c:v>
                </c:pt>
                <c:pt idx="148">
                  <c:v>44347</c:v>
                </c:pt>
                <c:pt idx="149">
                  <c:v>44377</c:v>
                </c:pt>
                <c:pt idx="150">
                  <c:v>44408</c:v>
                </c:pt>
                <c:pt idx="151">
                  <c:v>44439</c:v>
                </c:pt>
                <c:pt idx="152">
                  <c:v>44469</c:v>
                </c:pt>
                <c:pt idx="153">
                  <c:v>44500</c:v>
                </c:pt>
                <c:pt idx="154">
                  <c:v>44530</c:v>
                </c:pt>
                <c:pt idx="155">
                  <c:v>44561</c:v>
                </c:pt>
                <c:pt idx="156">
                  <c:v>44592</c:v>
                </c:pt>
                <c:pt idx="157">
                  <c:v>44620</c:v>
                </c:pt>
                <c:pt idx="158">
                  <c:v>44651</c:v>
                </c:pt>
                <c:pt idx="159">
                  <c:v>44681</c:v>
                </c:pt>
                <c:pt idx="160">
                  <c:v>44712</c:v>
                </c:pt>
                <c:pt idx="161">
                  <c:v>44742</c:v>
                </c:pt>
                <c:pt idx="162">
                  <c:v>44773</c:v>
                </c:pt>
                <c:pt idx="163">
                  <c:v>44804</c:v>
                </c:pt>
                <c:pt idx="164">
                  <c:v>44834</c:v>
                </c:pt>
                <c:pt idx="165">
                  <c:v>44865</c:v>
                </c:pt>
                <c:pt idx="166">
                  <c:v>44895</c:v>
                </c:pt>
                <c:pt idx="167">
                  <c:v>44926</c:v>
                </c:pt>
                <c:pt idx="168">
                  <c:v>44957</c:v>
                </c:pt>
                <c:pt idx="169">
                  <c:v>44985</c:v>
                </c:pt>
                <c:pt idx="170">
                  <c:v>45016</c:v>
                </c:pt>
                <c:pt idx="171">
                  <c:v>45046</c:v>
                </c:pt>
                <c:pt idx="172">
                  <c:v>45077</c:v>
                </c:pt>
                <c:pt idx="173">
                  <c:v>45107</c:v>
                </c:pt>
                <c:pt idx="174">
                  <c:v>45138</c:v>
                </c:pt>
                <c:pt idx="175">
                  <c:v>45169</c:v>
                </c:pt>
                <c:pt idx="176">
                  <c:v>45199</c:v>
                </c:pt>
                <c:pt idx="177">
                  <c:v>45230</c:v>
                </c:pt>
                <c:pt idx="178">
                  <c:v>45260</c:v>
                </c:pt>
                <c:pt idx="179">
                  <c:v>45291</c:v>
                </c:pt>
                <c:pt idx="180">
                  <c:v>45322</c:v>
                </c:pt>
                <c:pt idx="181">
                  <c:v>45351</c:v>
                </c:pt>
                <c:pt idx="182">
                  <c:v>45382</c:v>
                </c:pt>
                <c:pt idx="183">
                  <c:v>45412</c:v>
                </c:pt>
                <c:pt idx="184">
                  <c:v>45443</c:v>
                </c:pt>
                <c:pt idx="185">
                  <c:v>45473</c:v>
                </c:pt>
                <c:pt idx="186">
                  <c:v>45504</c:v>
                </c:pt>
                <c:pt idx="187">
                  <c:v>45535</c:v>
                </c:pt>
                <c:pt idx="188">
                  <c:v>45565</c:v>
                </c:pt>
                <c:pt idx="189">
                  <c:v>45596</c:v>
                </c:pt>
                <c:pt idx="190">
                  <c:v>45626</c:v>
                </c:pt>
                <c:pt idx="191">
                  <c:v>45657</c:v>
                </c:pt>
                <c:pt idx="192">
                  <c:v>45688</c:v>
                </c:pt>
                <c:pt idx="193">
                  <c:v>45716</c:v>
                </c:pt>
                <c:pt idx="194">
                  <c:v>45747</c:v>
                </c:pt>
                <c:pt idx="195">
                  <c:v>45777</c:v>
                </c:pt>
                <c:pt idx="196">
                  <c:v>45808</c:v>
                </c:pt>
                <c:pt idx="197">
                  <c:v>45838</c:v>
                </c:pt>
                <c:pt idx="198">
                  <c:v>45869</c:v>
                </c:pt>
                <c:pt idx="199">
                  <c:v>45900</c:v>
                </c:pt>
                <c:pt idx="200">
                  <c:v>45930</c:v>
                </c:pt>
                <c:pt idx="201">
                  <c:v>45961</c:v>
                </c:pt>
                <c:pt idx="202">
                  <c:v>45991</c:v>
                </c:pt>
                <c:pt idx="203">
                  <c:v>46022</c:v>
                </c:pt>
              </c:numCache>
            </c:numRef>
          </c:cat>
          <c:val>
            <c:numRef>
              <c:f>'נתונים ד''-13(א)'!$B$2:$B$205</c:f>
              <c:numCache>
                <c:formatCode>_ * #,##0_ ;_ * \-#,##0_ ;_ * "-"??_ ;_ @_ </c:formatCode>
                <c:ptCount val="204"/>
                <c:pt idx="0">
                  <c:v>-1676.5858008050272</c:v>
                </c:pt>
                <c:pt idx="1">
                  <c:v>-1775.2142747409962</c:v>
                </c:pt>
                <c:pt idx="2">
                  <c:v>-3654.6050496153039</c:v>
                </c:pt>
                <c:pt idx="3">
                  <c:v>-3866.0789280529643</c:v>
                </c:pt>
                <c:pt idx="4">
                  <c:v>-6633.0814065155719</c:v>
                </c:pt>
                <c:pt idx="5">
                  <c:v>-7803.6502478413531</c:v>
                </c:pt>
                <c:pt idx="6">
                  <c:v>-10054.344560909216</c:v>
                </c:pt>
                <c:pt idx="7">
                  <c:v>-10885.281648041389</c:v>
                </c:pt>
                <c:pt idx="8">
                  <c:v>-12071.423025846823</c:v>
                </c:pt>
                <c:pt idx="9">
                  <c:v>-13065.336587582482</c:v>
                </c:pt>
                <c:pt idx="10">
                  <c:v>-12041.999498752419</c:v>
                </c:pt>
                <c:pt idx="11">
                  <c:v>-12819.942567986123</c:v>
                </c:pt>
                <c:pt idx="12">
                  <c:v>-13103.134741339571</c:v>
                </c:pt>
                <c:pt idx="13">
                  <c:v>-12851.345316932726</c:v>
                </c:pt>
                <c:pt idx="14">
                  <c:v>-13877.715671963357</c:v>
                </c:pt>
                <c:pt idx="15">
                  <c:v>-12904.399863504332</c:v>
                </c:pt>
                <c:pt idx="16">
                  <c:v>-11968.977321557024</c:v>
                </c:pt>
                <c:pt idx="17">
                  <c:v>-13626.806028387102</c:v>
                </c:pt>
                <c:pt idx="18">
                  <c:v>-13709.71578970371</c:v>
                </c:pt>
                <c:pt idx="19">
                  <c:v>-13578.571958504821</c:v>
                </c:pt>
                <c:pt idx="20">
                  <c:v>-15581.838753069569</c:v>
                </c:pt>
                <c:pt idx="21">
                  <c:v>-14890.128684655647</c:v>
                </c:pt>
                <c:pt idx="22">
                  <c:v>-15113.733217267196</c:v>
                </c:pt>
                <c:pt idx="23">
                  <c:v>-16598.310540997452</c:v>
                </c:pt>
                <c:pt idx="24">
                  <c:v>-14093.775159029654</c:v>
                </c:pt>
                <c:pt idx="25">
                  <c:v>-15154.002967973509</c:v>
                </c:pt>
                <c:pt idx="26">
                  <c:v>-16408.293027865555</c:v>
                </c:pt>
                <c:pt idx="27">
                  <c:v>-19211.802736377038</c:v>
                </c:pt>
                <c:pt idx="28">
                  <c:v>-18792.832985161476</c:v>
                </c:pt>
                <c:pt idx="29">
                  <c:v>-18376.63056222548</c:v>
                </c:pt>
                <c:pt idx="30">
                  <c:v>-18069.858775510205</c:v>
                </c:pt>
                <c:pt idx="31">
                  <c:v>-15447.847821809992</c:v>
                </c:pt>
                <c:pt idx="32">
                  <c:v>-15445.289612068955</c:v>
                </c:pt>
                <c:pt idx="33">
                  <c:v>-16851.827991120968</c:v>
                </c:pt>
                <c:pt idx="34">
                  <c:v>-16754.34056419722</c:v>
                </c:pt>
                <c:pt idx="35">
                  <c:v>-15619.73934572102</c:v>
                </c:pt>
                <c:pt idx="36">
                  <c:v>-16380.498513260114</c:v>
                </c:pt>
                <c:pt idx="37">
                  <c:v>-16495.847020711619</c:v>
                </c:pt>
                <c:pt idx="38">
                  <c:v>-16303.833475100932</c:v>
                </c:pt>
                <c:pt idx="39">
                  <c:v>-16384.165594666658</c:v>
                </c:pt>
                <c:pt idx="40">
                  <c:v>-16046.222805977814</c:v>
                </c:pt>
                <c:pt idx="41">
                  <c:v>-15273.71001274536</c:v>
                </c:pt>
                <c:pt idx="42">
                  <c:v>-14959.532009006747</c:v>
                </c:pt>
                <c:pt idx="43">
                  <c:v>-14316.209553128094</c:v>
                </c:pt>
                <c:pt idx="44">
                  <c:v>-15931.613502044995</c:v>
                </c:pt>
                <c:pt idx="45">
                  <c:v>-16594</c:v>
                </c:pt>
                <c:pt idx="46">
                  <c:v>-16515.498419947515</c:v>
                </c:pt>
                <c:pt idx="47">
                  <c:v>-16191.745245111168</c:v>
                </c:pt>
                <c:pt idx="48">
                  <c:v>-17988.509171137346</c:v>
                </c:pt>
                <c:pt idx="49">
                  <c:v>-18467.555504314994</c:v>
                </c:pt>
                <c:pt idx="50">
                  <c:v>-18028.82694078947</c:v>
                </c:pt>
                <c:pt idx="51">
                  <c:v>-18606.13917918755</c:v>
                </c:pt>
                <c:pt idx="52">
                  <c:v>-17470.573562313322</c:v>
                </c:pt>
                <c:pt idx="53">
                  <c:v>-19518.661873963516</c:v>
                </c:pt>
                <c:pt idx="54">
                  <c:v>-20109.675378575441</c:v>
                </c:pt>
                <c:pt idx="55">
                  <c:v>-20782.813680132815</c:v>
                </c:pt>
                <c:pt idx="56">
                  <c:v>-22772.281620016962</c:v>
                </c:pt>
                <c:pt idx="57">
                  <c:v>-22466.877695367999</c:v>
                </c:pt>
                <c:pt idx="58">
                  <c:v>-21205.522248084002</c:v>
                </c:pt>
                <c:pt idx="59">
                  <c:v>-22439.905182944414</c:v>
                </c:pt>
                <c:pt idx="60">
                  <c:v>-22570.235071469418</c:v>
                </c:pt>
                <c:pt idx="61">
                  <c:v>-22453.275926773473</c:v>
                </c:pt>
                <c:pt idx="62">
                  <c:v>-22923.509968454251</c:v>
                </c:pt>
                <c:pt idx="63">
                  <c:v>-23087.208266012683</c:v>
                </c:pt>
                <c:pt idx="64">
                  <c:v>-22828.556831654678</c:v>
                </c:pt>
                <c:pt idx="65">
                  <c:v>-25027.733315881334</c:v>
                </c:pt>
                <c:pt idx="66">
                  <c:v>-25469.40599008456</c:v>
                </c:pt>
                <c:pt idx="67">
                  <c:v>-21855.284705717473</c:v>
                </c:pt>
                <c:pt idx="68">
                  <c:v>-22284.815066305811</c:v>
                </c:pt>
                <c:pt idx="69">
                  <c:v>-22496.41457716703</c:v>
                </c:pt>
                <c:pt idx="70">
                  <c:v>-21096.209058884029</c:v>
                </c:pt>
                <c:pt idx="71">
                  <c:v>-20987.461671380806</c:v>
                </c:pt>
                <c:pt idx="72">
                  <c:v>-20600.91114169213</c:v>
                </c:pt>
                <c:pt idx="73">
                  <c:v>-20744.882433182036</c:v>
                </c:pt>
                <c:pt idx="74">
                  <c:v>-18096.263560301501</c:v>
                </c:pt>
                <c:pt idx="75">
                  <c:v>-19275.006847966833</c:v>
                </c:pt>
                <c:pt idx="76">
                  <c:v>-19854.607239422097</c:v>
                </c:pt>
                <c:pt idx="77">
                  <c:v>-21958.092350756189</c:v>
                </c:pt>
                <c:pt idx="78">
                  <c:v>-22036.647546920416</c:v>
                </c:pt>
                <c:pt idx="79">
                  <c:v>-22011.357274809168</c:v>
                </c:pt>
                <c:pt idx="80">
                  <c:v>-22337.635916390514</c:v>
                </c:pt>
                <c:pt idx="81">
                  <c:v>-21567.826384794404</c:v>
                </c:pt>
                <c:pt idx="82">
                  <c:v>-22048.833079700809</c:v>
                </c:pt>
                <c:pt idx="83">
                  <c:v>-22898.875666324937</c:v>
                </c:pt>
                <c:pt idx="84">
                  <c:v>-22658.088780055696</c:v>
                </c:pt>
                <c:pt idx="85">
                  <c:v>-22483.642291560129</c:v>
                </c:pt>
                <c:pt idx="86">
                  <c:v>-22041.441027615518</c:v>
                </c:pt>
                <c:pt idx="87">
                  <c:v>-22651.29816006383</c:v>
                </c:pt>
                <c:pt idx="88">
                  <c:v>-23617.694264935068</c:v>
                </c:pt>
                <c:pt idx="89">
                  <c:v>-23045.062428497149</c:v>
                </c:pt>
                <c:pt idx="90">
                  <c:v>-21797.414378265436</c:v>
                </c:pt>
                <c:pt idx="91">
                  <c:v>-22389.592934495515</c:v>
                </c:pt>
                <c:pt idx="92">
                  <c:v>-23942.650777009061</c:v>
                </c:pt>
                <c:pt idx="93">
                  <c:v>-23243.950449467404</c:v>
                </c:pt>
                <c:pt idx="94">
                  <c:v>-24348.095418077624</c:v>
                </c:pt>
                <c:pt idx="95">
                  <c:v>-24608.56335500651</c:v>
                </c:pt>
                <c:pt idx="96">
                  <c:v>-22642.00141682144</c:v>
                </c:pt>
                <c:pt idx="97">
                  <c:v>-23233.279808690895</c:v>
                </c:pt>
                <c:pt idx="98">
                  <c:v>-24594.335839757696</c:v>
                </c:pt>
                <c:pt idx="99">
                  <c:v>-24527.892180160241</c:v>
                </c:pt>
                <c:pt idx="100">
                  <c:v>-25132.637556866059</c:v>
                </c:pt>
                <c:pt idx="101">
                  <c:v>-24408.1244965675</c:v>
                </c:pt>
                <c:pt idx="102">
                  <c:v>-24686.185935919057</c:v>
                </c:pt>
                <c:pt idx="103">
                  <c:v>-23055.120408787538</c:v>
                </c:pt>
                <c:pt idx="104">
                  <c:v>-22538.091054122982</c:v>
                </c:pt>
                <c:pt idx="105">
                  <c:v>-22130.966154501562</c:v>
                </c:pt>
                <c:pt idx="106">
                  <c:v>-22430.629757073446</c:v>
                </c:pt>
                <c:pt idx="107">
                  <c:v>-22535.650894144797</c:v>
                </c:pt>
                <c:pt idx="108">
                  <c:v>-24729.153720998533</c:v>
                </c:pt>
                <c:pt idx="109">
                  <c:v>-24939.541994261119</c:v>
                </c:pt>
                <c:pt idx="110">
                  <c:v>-25008.249368241304</c:v>
                </c:pt>
                <c:pt idx="111">
                  <c:v>-24690.258609253055</c:v>
                </c:pt>
                <c:pt idx="112">
                  <c:v>-24827.423255748763</c:v>
                </c:pt>
                <c:pt idx="113">
                  <c:v>-23329.543567123306</c:v>
                </c:pt>
                <c:pt idx="114">
                  <c:v>-21980.540436681222</c:v>
                </c:pt>
                <c:pt idx="115">
                  <c:v>-21774.444281354059</c:v>
                </c:pt>
                <c:pt idx="116">
                  <c:v>-22917.007207058181</c:v>
                </c:pt>
                <c:pt idx="117">
                  <c:v>-22438.989830690691</c:v>
                </c:pt>
                <c:pt idx="118">
                  <c:v>-21767.461207781693</c:v>
                </c:pt>
                <c:pt idx="119">
                  <c:v>-23080.446744930639</c:v>
                </c:pt>
                <c:pt idx="120">
                  <c:v>-20552.689519494779</c:v>
                </c:pt>
                <c:pt idx="121">
                  <c:v>-19908.656753607094</c:v>
                </c:pt>
                <c:pt idx="122">
                  <c:v>-22026.122246696017</c:v>
                </c:pt>
                <c:pt idx="123">
                  <c:v>-20712.947325388021</c:v>
                </c:pt>
                <c:pt idx="124">
                  <c:v>-22200.674598238824</c:v>
                </c:pt>
                <c:pt idx="125">
                  <c:v>-22178.950274817733</c:v>
                </c:pt>
                <c:pt idx="126">
                  <c:v>-22678.740465847397</c:v>
                </c:pt>
                <c:pt idx="127">
                  <c:v>-23083.248560113163</c:v>
                </c:pt>
                <c:pt idx="128">
                  <c:v>-23656.491631246412</c:v>
                </c:pt>
                <c:pt idx="129">
                  <c:v>-24021.449793142558</c:v>
                </c:pt>
                <c:pt idx="130">
                  <c:v>-23822.244021864208</c:v>
                </c:pt>
                <c:pt idx="131">
                  <c:v>-25391.866380208347</c:v>
                </c:pt>
                <c:pt idx="132">
                  <c:v>-26387.507209976793</c:v>
                </c:pt>
                <c:pt idx="133">
                  <c:v>-27501.495183155457</c:v>
                </c:pt>
                <c:pt idx="134">
                  <c:v>-27609.948583450212</c:v>
                </c:pt>
                <c:pt idx="135">
                  <c:v>-29738.165542857154</c:v>
                </c:pt>
                <c:pt idx="136">
                  <c:v>-27911.823241005142</c:v>
                </c:pt>
                <c:pt idx="137">
                  <c:v>-30544.441474321968</c:v>
                </c:pt>
                <c:pt idx="138">
                  <c:v>-32463.670173122082</c:v>
                </c:pt>
                <c:pt idx="139">
                  <c:v>-33713.771927424168</c:v>
                </c:pt>
                <c:pt idx="140">
                  <c:v>-33573.691700087169</c:v>
                </c:pt>
                <c:pt idx="141">
                  <c:v>-32696.902215078924</c:v>
                </c:pt>
                <c:pt idx="142">
                  <c:v>-33788.55534461909</c:v>
                </c:pt>
                <c:pt idx="143">
                  <c:v>-37229.875424572296</c:v>
                </c:pt>
                <c:pt idx="144">
                  <c:v>-38845.919173503513</c:v>
                </c:pt>
                <c:pt idx="145">
                  <c:v>-40845.618185975603</c:v>
                </c:pt>
                <c:pt idx="146">
                  <c:v>-40921.055788842204</c:v>
                </c:pt>
                <c:pt idx="147">
                  <c:v>-44777.570064675077</c:v>
                </c:pt>
                <c:pt idx="148">
                  <c:v>-47973.254534276042</c:v>
                </c:pt>
                <c:pt idx="149">
                  <c:v>-47884.476993865013</c:v>
                </c:pt>
                <c:pt idx="150">
                  <c:v>-45913.959171048555</c:v>
                </c:pt>
                <c:pt idx="151">
                  <c:v>-49024.569691300305</c:v>
                </c:pt>
                <c:pt idx="152">
                  <c:v>-50672.495819139091</c:v>
                </c:pt>
                <c:pt idx="153">
                  <c:v>-50623.052881570606</c:v>
                </c:pt>
                <c:pt idx="154">
                  <c:v>-54676.218848829842</c:v>
                </c:pt>
                <c:pt idx="155">
                  <c:v>-51928.058520900333</c:v>
                </c:pt>
                <c:pt idx="156">
                  <c:v>-53528.889201877959</c:v>
                </c:pt>
                <c:pt idx="157">
                  <c:v>-50140.364422483006</c:v>
                </c:pt>
                <c:pt idx="158">
                  <c:v>-51807.89389168768</c:v>
                </c:pt>
                <c:pt idx="159">
                  <c:v>-45830.552306300873</c:v>
                </c:pt>
                <c:pt idx="160">
                  <c:v>-46658.060515278616</c:v>
                </c:pt>
                <c:pt idx="161">
                  <c:v>-46645.303428571453</c:v>
                </c:pt>
                <c:pt idx="162">
                  <c:v>-48239.004718372191</c:v>
                </c:pt>
                <c:pt idx="163">
                  <c:v>-49612.343310386132</c:v>
                </c:pt>
                <c:pt idx="164">
                  <c:v>-49409.242449901212</c:v>
                </c:pt>
                <c:pt idx="165">
                  <c:v>-49285.903852691219</c:v>
                </c:pt>
                <c:pt idx="166">
                  <c:v>-47981.725951758242</c:v>
                </c:pt>
                <c:pt idx="167">
                  <c:v>-49841.479965899402</c:v>
                </c:pt>
                <c:pt idx="168">
                  <c:v>-50113.299856115103</c:v>
                </c:pt>
                <c:pt idx="169">
                  <c:v>-49949.190839694653</c:v>
                </c:pt>
                <c:pt idx="170">
                  <c:v>-53288.102074688795</c:v>
                </c:pt>
                <c:pt idx="171">
                  <c:v>-52649.921724800894</c:v>
                </c:pt>
                <c:pt idx="172">
                  <c:v>-52889.458950201864</c:v>
                </c:pt>
                <c:pt idx="173">
                  <c:v>-51598.445405405408</c:v>
                </c:pt>
                <c:pt idx="174">
                  <c:v>-50232.26536691036</c:v>
                </c:pt>
                <c:pt idx="175">
                  <c:v>-48122.832412523014</c:v>
                </c:pt>
                <c:pt idx="176">
                  <c:v>-50344.906642259419</c:v>
                </c:pt>
                <c:pt idx="177">
                  <c:v>-48546.840428180221</c:v>
                </c:pt>
                <c:pt idx="178">
                  <c:v>-46372.402382875618</c:v>
                </c:pt>
                <c:pt idx="179">
                  <c:v>-43515.196250344627</c:v>
                </c:pt>
                <c:pt idx="180">
                  <c:v>-45030.250618982129</c:v>
                </c:pt>
                <c:pt idx="181">
                  <c:v>-45538.39308872768</c:v>
                </c:pt>
                <c:pt idx="182">
                  <c:v>-43284.154849225743</c:v>
                </c:pt>
                <c:pt idx="183">
                  <c:v>-45485.979149959909</c:v>
                </c:pt>
                <c:pt idx="184">
                  <c:v>-43254.717859064025</c:v>
                </c:pt>
                <c:pt idx="185">
                  <c:v>-46058.417132215996</c:v>
                </c:pt>
                <c:pt idx="186">
                  <c:v>-45665.324926997593</c:v>
                </c:pt>
                <c:pt idx="187">
                  <c:v>-43400.676969365464</c:v>
                </c:pt>
                <c:pt idx="188">
                  <c:v>-42094.590566037761</c:v>
                </c:pt>
                <c:pt idx="189">
                  <c:v>-45303.509962304772</c:v>
                </c:pt>
                <c:pt idx="190">
                  <c:v>-45258.429865495476</c:v>
                </c:pt>
                <c:pt idx="191">
                  <c:v>-47252.255004112973</c:v>
                </c:pt>
                <c:pt idx="192">
                  <c:v>-46360.051439753966</c:v>
                </c:pt>
                <c:pt idx="193">
                  <c:v>-45400.480779944293</c:v>
                </c:pt>
                <c:pt idx="194">
                  <c:v>-46730.452393760104</c:v>
                </c:pt>
                <c:pt idx="195">
                  <c:v>-46956.904316744563</c:v>
                </c:pt>
                <c:pt idx="196">
                  <c:v>-44661.066230812983</c:v>
                </c:pt>
                <c:pt idx="197">
                  <c:v>-43991.566725978628</c:v>
                </c:pt>
                <c:pt idx="198">
                  <c:v>-42149.514167650545</c:v>
                </c:pt>
                <c:pt idx="199">
                  <c:v>-41345.335234093654</c:v>
                </c:pt>
                <c:pt idx="200">
                  <c:v>-43941.127646702953</c:v>
                </c:pt>
                <c:pt idx="201">
                  <c:v>-42676.194264569873</c:v>
                </c:pt>
                <c:pt idx="202">
                  <c:v>-43371.13637756664</c:v>
                </c:pt>
                <c:pt idx="203">
                  <c:v>-42172.756112852701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8-435A-A82D-EBE71460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65952"/>
        <c:axId val="205672832"/>
      </c:lineChart>
      <c:dateAx>
        <c:axId val="205965952"/>
        <c:scaling>
          <c:orientation val="minMax"/>
          <c:min val="42005"/>
        </c:scaling>
        <c:delete val="0"/>
        <c:axPos val="b"/>
        <c:numFmt formatCode="yyyy" sourceLinked="0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105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5672832"/>
        <c:crosses val="autoZero"/>
        <c:auto val="1"/>
        <c:lblOffset val="100"/>
        <c:baseTimeUnit val="months"/>
        <c:majorUnit val="12"/>
        <c:majorTimeUnit val="months"/>
        <c:minorUnit val="1"/>
        <c:minorTimeUnit val="months"/>
      </c:dateAx>
      <c:valAx>
        <c:axId val="205672832"/>
        <c:scaling>
          <c:orientation val="minMax"/>
          <c:max val="60000"/>
          <c:min val="-60000"/>
        </c:scaling>
        <c:delete val="0"/>
        <c:axPos val="l"/>
        <c:majorGridlines>
          <c:spPr>
            <a:ln w="6350">
              <a:solidFill>
                <a:srgbClr val="B4B4B4">
                  <a:alpha val="69804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5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5965952"/>
        <c:crosses val="autoZero"/>
        <c:crossBetween val="between"/>
        <c:dispUnits>
          <c:builtInUnit val="thousands"/>
        </c:dispUnits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2.4694444444444446E-2"/>
          <c:y val="0.83876805555555556"/>
          <c:w val="0.94750555555555571"/>
          <c:h val="0.15764398148148148"/>
        </c:manualLayout>
      </c:layout>
      <c:overlay val="0"/>
      <c:spPr>
        <a:noFill/>
        <a:ln w="3175">
          <a:noFill/>
        </a:ln>
      </c:spPr>
      <c:txPr>
        <a:bodyPr/>
        <a:lstStyle/>
        <a:p>
          <a:pPr rtl="1">
            <a:defRPr sz="105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55388888888888"/>
          <c:y val="4.9340277777777768E-2"/>
          <c:w val="0.83556166666666665"/>
          <c:h val="0.6133356481481481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'נתונים ד''-13(ב)'!$C$1</c:f>
              <c:strCache>
                <c:ptCount val="1"/>
                <c:pt idx="0">
                  <c:v>תושבי חוץ</c:v>
                </c:pt>
              </c:strCache>
            </c:strRef>
          </c:tx>
          <c:spPr>
            <a:solidFill>
              <a:srgbClr val="8BCED6"/>
            </a:solidFill>
            <a:ln w="31750">
              <a:noFill/>
              <a:prstDash val="solid"/>
            </a:ln>
          </c:spPr>
          <c:invertIfNegative val="0"/>
          <c:dPt>
            <c:idx val="1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81-4889-B921-5EAE676B2A1B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81-4889-B921-5EAE676B2A1B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81-4889-B921-5EAE676B2A1B}"/>
              </c:ext>
            </c:extLst>
          </c:dPt>
          <c:cat>
            <c:numRef>
              <c:f>'נתונים ד''-13(ב)'!$A$2:$A$134</c:f>
              <c:numCache>
                <c:formatCode>mm/yyyy</c:formatCode>
                <c:ptCount val="13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  <c:pt idx="121">
                  <c:v>45688</c:v>
                </c:pt>
                <c:pt idx="122">
                  <c:v>45716</c:v>
                </c:pt>
                <c:pt idx="123">
                  <c:v>45747</c:v>
                </c:pt>
                <c:pt idx="124">
                  <c:v>45777</c:v>
                </c:pt>
                <c:pt idx="125">
                  <c:v>45808</c:v>
                </c:pt>
                <c:pt idx="126">
                  <c:v>45838</c:v>
                </c:pt>
                <c:pt idx="127">
                  <c:v>45869</c:v>
                </c:pt>
                <c:pt idx="128">
                  <c:v>45900</c:v>
                </c:pt>
                <c:pt idx="129">
                  <c:v>45930</c:v>
                </c:pt>
                <c:pt idx="130">
                  <c:v>45961</c:v>
                </c:pt>
                <c:pt idx="131">
                  <c:v>45991</c:v>
                </c:pt>
                <c:pt idx="132">
                  <c:v>46022</c:v>
                </c:pt>
              </c:numCache>
            </c:numRef>
          </c:cat>
          <c:val>
            <c:numRef>
              <c:f>'נתונים ד''-13(ב)'!$C$2:$C$134</c:f>
              <c:numCache>
                <c:formatCode>_ * #,##0_ ;_ * \-#,##0_ ;_ * "-"??_ ;_ @_ </c:formatCode>
                <c:ptCount val="133"/>
                <c:pt idx="0">
                  <c:v>12222.132928095618</c:v>
                </c:pt>
                <c:pt idx="1">
                  <c:v>13027</c:v>
                </c:pt>
                <c:pt idx="2">
                  <c:v>14275</c:v>
                </c:pt>
                <c:pt idx="3">
                  <c:v>15681</c:v>
                </c:pt>
                <c:pt idx="4">
                  <c:v>14823</c:v>
                </c:pt>
                <c:pt idx="5">
                  <c:v>15190</c:v>
                </c:pt>
                <c:pt idx="6">
                  <c:v>13213</c:v>
                </c:pt>
                <c:pt idx="7">
                  <c:v>15080</c:v>
                </c:pt>
                <c:pt idx="8">
                  <c:v>17478</c:v>
                </c:pt>
                <c:pt idx="9">
                  <c:v>15661</c:v>
                </c:pt>
                <c:pt idx="10">
                  <c:v>12937</c:v>
                </c:pt>
                <c:pt idx="11">
                  <c:v>12508</c:v>
                </c:pt>
                <c:pt idx="12">
                  <c:v>11230</c:v>
                </c:pt>
                <c:pt idx="13">
                  <c:v>13380</c:v>
                </c:pt>
                <c:pt idx="14">
                  <c:v>12812</c:v>
                </c:pt>
                <c:pt idx="15">
                  <c:v>9496</c:v>
                </c:pt>
                <c:pt idx="16">
                  <c:v>4237</c:v>
                </c:pt>
                <c:pt idx="17">
                  <c:v>5888</c:v>
                </c:pt>
                <c:pt idx="18">
                  <c:v>9159</c:v>
                </c:pt>
                <c:pt idx="19">
                  <c:v>9723</c:v>
                </c:pt>
                <c:pt idx="20">
                  <c:v>8121</c:v>
                </c:pt>
                <c:pt idx="21">
                  <c:v>7123</c:v>
                </c:pt>
                <c:pt idx="22">
                  <c:v>9860</c:v>
                </c:pt>
                <c:pt idx="23">
                  <c:v>9926</c:v>
                </c:pt>
                <c:pt idx="24">
                  <c:v>9470</c:v>
                </c:pt>
                <c:pt idx="25">
                  <c:v>10459.430849895933</c:v>
                </c:pt>
                <c:pt idx="26">
                  <c:v>8885.8617800967604</c:v>
                </c:pt>
                <c:pt idx="27">
                  <c:v>7420.4152313731947</c:v>
                </c:pt>
                <c:pt idx="28">
                  <c:v>8054.0719874148681</c:v>
                </c:pt>
                <c:pt idx="29">
                  <c:v>8512.4385664741822</c:v>
                </c:pt>
                <c:pt idx="30">
                  <c:v>9064.7425735497927</c:v>
                </c:pt>
                <c:pt idx="31">
                  <c:v>10933.93827413761</c:v>
                </c:pt>
                <c:pt idx="32">
                  <c:v>12966.837793562823</c:v>
                </c:pt>
                <c:pt idx="33">
                  <c:v>12621.688871729726</c:v>
                </c:pt>
                <c:pt idx="34">
                  <c:v>12873.102221196459</c:v>
                </c:pt>
                <c:pt idx="35">
                  <c:v>12483.935080381731</c:v>
                </c:pt>
                <c:pt idx="36">
                  <c:v>11162.645511128245</c:v>
                </c:pt>
                <c:pt idx="37">
                  <c:v>13904.418453094833</c:v>
                </c:pt>
                <c:pt idx="38">
                  <c:v>15963.271516653531</c:v>
                </c:pt>
                <c:pt idx="39">
                  <c:v>16898.80383954183</c:v>
                </c:pt>
                <c:pt idx="40">
                  <c:v>19293.336245131148</c:v>
                </c:pt>
                <c:pt idx="41">
                  <c:v>18850.163163472218</c:v>
                </c:pt>
                <c:pt idx="42">
                  <c:v>22343.198155086182</c:v>
                </c:pt>
                <c:pt idx="43">
                  <c:v>21905.153880899979</c:v>
                </c:pt>
                <c:pt idx="44">
                  <c:v>20829.060656589012</c:v>
                </c:pt>
                <c:pt idx="45">
                  <c:v>19242.544914208993</c:v>
                </c:pt>
                <c:pt idx="46">
                  <c:v>20257.281136445028</c:v>
                </c:pt>
                <c:pt idx="47">
                  <c:v>20836.994971476961</c:v>
                </c:pt>
                <c:pt idx="48">
                  <c:v>22679.805673465042</c:v>
                </c:pt>
                <c:pt idx="49">
                  <c:v>21138.731310260813</c:v>
                </c:pt>
                <c:pt idx="50">
                  <c:v>20881.620390507236</c:v>
                </c:pt>
                <c:pt idx="51">
                  <c:v>19248.975711333522</c:v>
                </c:pt>
                <c:pt idx="52">
                  <c:v>18626.468193177912</c:v>
                </c:pt>
                <c:pt idx="53">
                  <c:v>18738.662307927549</c:v>
                </c:pt>
                <c:pt idx="54">
                  <c:v>18386.720018436386</c:v>
                </c:pt>
                <c:pt idx="55">
                  <c:v>16423.536047453334</c:v>
                </c:pt>
                <c:pt idx="56">
                  <c:v>17521.9486978565</c:v>
                </c:pt>
                <c:pt idx="57">
                  <c:v>17239.039043088</c:v>
                </c:pt>
                <c:pt idx="58">
                  <c:v>19368.045175635965</c:v>
                </c:pt>
                <c:pt idx="59">
                  <c:v>18538.029349578639</c:v>
                </c:pt>
                <c:pt idx="60">
                  <c:v>21366.558571931055</c:v>
                </c:pt>
                <c:pt idx="61">
                  <c:v>21492.957167804918</c:v>
                </c:pt>
                <c:pt idx="62">
                  <c:v>21413.527435722703</c:v>
                </c:pt>
                <c:pt idx="63">
                  <c:v>20966.849844340628</c:v>
                </c:pt>
                <c:pt idx="64">
                  <c:v>19324.918100416176</c:v>
                </c:pt>
                <c:pt idx="65">
                  <c:v>19266.908727972605</c:v>
                </c:pt>
                <c:pt idx="66">
                  <c:v>19501.292524239117</c:v>
                </c:pt>
                <c:pt idx="67">
                  <c:v>24447.869717871286</c:v>
                </c:pt>
                <c:pt idx="68">
                  <c:v>21142.709431351937</c:v>
                </c:pt>
                <c:pt idx="69">
                  <c:v>23521.321957573542</c:v>
                </c:pt>
                <c:pt idx="70">
                  <c:v>23153.090418823442</c:v>
                </c:pt>
                <c:pt idx="71">
                  <c:v>21265.009935162354</c:v>
                </c:pt>
                <c:pt idx="72">
                  <c:v>19515.421480726858</c:v>
                </c:pt>
                <c:pt idx="73">
                  <c:v>25679.616277254412</c:v>
                </c:pt>
                <c:pt idx="74">
                  <c:v>28642.118542487748</c:v>
                </c:pt>
                <c:pt idx="75">
                  <c:v>33338.665865585637</c:v>
                </c:pt>
                <c:pt idx="76">
                  <c:v>32126.472805303718</c:v>
                </c:pt>
                <c:pt idx="77">
                  <c:v>27356.271527260327</c:v>
                </c:pt>
                <c:pt idx="78">
                  <c:v>25798.232270791268</c:v>
                </c:pt>
                <c:pt idx="79">
                  <c:v>27943.404048473021</c:v>
                </c:pt>
                <c:pt idx="80">
                  <c:v>28206.54426529699</c:v>
                </c:pt>
                <c:pt idx="81">
                  <c:v>25284.345243316679</c:v>
                </c:pt>
                <c:pt idx="82">
                  <c:v>26475.59818374602</c:v>
                </c:pt>
                <c:pt idx="83">
                  <c:v>28628.094684542011</c:v>
                </c:pt>
                <c:pt idx="84">
                  <c:v>28035.312784907983</c:v>
                </c:pt>
                <c:pt idx="85">
                  <c:v>30833.689750547899</c:v>
                </c:pt>
                <c:pt idx="86">
                  <c:v>30938.781069816872</c:v>
                </c:pt>
                <c:pt idx="87">
                  <c:v>27219.946048590693</c:v>
                </c:pt>
                <c:pt idx="88">
                  <c:v>31691.019026321323</c:v>
                </c:pt>
                <c:pt idx="89">
                  <c:v>35570.324555574902</c:v>
                </c:pt>
                <c:pt idx="90">
                  <c:v>33173.03653521902</c:v>
                </c:pt>
                <c:pt idx="91">
                  <c:v>31028.16416349115</c:v>
                </c:pt>
                <c:pt idx="92">
                  <c:v>27290.299138560295</c:v>
                </c:pt>
                <c:pt idx="93">
                  <c:v>31239.462846129689</c:v>
                </c:pt>
                <c:pt idx="94">
                  <c:v>32683.229417110277</c:v>
                </c:pt>
                <c:pt idx="95">
                  <c:v>27766.522711850757</c:v>
                </c:pt>
                <c:pt idx="96">
                  <c:v>24700.473060396616</c:v>
                </c:pt>
                <c:pt idx="97">
                  <c:v>19300.205472185738</c:v>
                </c:pt>
                <c:pt idx="98">
                  <c:v>18970.009424660006</c:v>
                </c:pt>
                <c:pt idx="99">
                  <c:v>14214.093625875092</c:v>
                </c:pt>
                <c:pt idx="100">
                  <c:v>13462.149980098378</c:v>
                </c:pt>
                <c:pt idx="101">
                  <c:v>15483.347227780698</c:v>
                </c:pt>
                <c:pt idx="102">
                  <c:v>14481.680830720783</c:v>
                </c:pt>
                <c:pt idx="103">
                  <c:v>16405.942019385995</c:v>
                </c:pt>
                <c:pt idx="104">
                  <c:v>17454.016673582009</c:v>
                </c:pt>
                <c:pt idx="105">
                  <c:v>15252.954530712725</c:v>
                </c:pt>
                <c:pt idx="106">
                  <c:v>20005.082699022267</c:v>
                </c:pt>
                <c:pt idx="107">
                  <c:v>9635.2757085229259</c:v>
                </c:pt>
                <c:pt idx="108">
                  <c:v>3928.5497254240445</c:v>
                </c:pt>
                <c:pt idx="109">
                  <c:v>2683.7452606042193</c:v>
                </c:pt>
                <c:pt idx="110">
                  <c:v>-1004.587027423898</c:v>
                </c:pt>
                <c:pt idx="111">
                  <c:v>-2632.3084897496378</c:v>
                </c:pt>
                <c:pt idx="112">
                  <c:v>3097.9381621057323</c:v>
                </c:pt>
                <c:pt idx="113">
                  <c:v>215.48738495398396</c:v>
                </c:pt>
                <c:pt idx="114">
                  <c:v>-1331.7141595991829</c:v>
                </c:pt>
                <c:pt idx="115">
                  <c:v>-8.9894490975340737</c:v>
                </c:pt>
                <c:pt idx="116">
                  <c:v>-1352.2012762451111</c:v>
                </c:pt>
                <c:pt idx="117">
                  <c:v>881.01186259981898</c:v>
                </c:pt>
                <c:pt idx="118">
                  <c:v>4181.5848618475584</c:v>
                </c:pt>
                <c:pt idx="119">
                  <c:v>3006.4622276390951</c:v>
                </c:pt>
                <c:pt idx="120">
                  <c:v>1933.8919970950481</c:v>
                </c:pt>
                <c:pt idx="121">
                  <c:v>3833.9401127441615</c:v>
                </c:pt>
                <c:pt idx="122">
                  <c:v>2320.6873431614381</c:v>
                </c:pt>
                <c:pt idx="123">
                  <c:v>8501.187075751779</c:v>
                </c:pt>
                <c:pt idx="124">
                  <c:v>11826.474091346056</c:v>
                </c:pt>
                <c:pt idx="125">
                  <c:v>3740.1629754857963</c:v>
                </c:pt>
                <c:pt idx="126">
                  <c:v>1524.8086633753921</c:v>
                </c:pt>
                <c:pt idx="127">
                  <c:v>3847.0605859654625</c:v>
                </c:pt>
                <c:pt idx="128">
                  <c:v>421.76334561885699</c:v>
                </c:pt>
                <c:pt idx="129">
                  <c:v>1077.8464900271285</c:v>
                </c:pt>
                <c:pt idx="130">
                  <c:v>2712.8831114782738</c:v>
                </c:pt>
                <c:pt idx="131">
                  <c:v>3436.7633862364692</c:v>
                </c:pt>
                <c:pt idx="132">
                  <c:v>6557.9236351435829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1-4889-B921-5EAE676B2A1B}"/>
            </c:ext>
          </c:extLst>
        </c:ser>
        <c:ser>
          <c:idx val="3"/>
          <c:order val="2"/>
          <c:tx>
            <c:strRef>
              <c:f>'נתונים ד''-13(ב)'!$D$1</c:f>
              <c:strCache>
                <c:ptCount val="1"/>
                <c:pt idx="0">
                  <c:v>מוסדיים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'נתונים ד''-13(ב)'!$A$2:$A$134</c:f>
              <c:numCache>
                <c:formatCode>mm/yyyy</c:formatCode>
                <c:ptCount val="13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  <c:pt idx="121">
                  <c:v>45688</c:v>
                </c:pt>
                <c:pt idx="122">
                  <c:v>45716</c:v>
                </c:pt>
                <c:pt idx="123">
                  <c:v>45747</c:v>
                </c:pt>
                <c:pt idx="124">
                  <c:v>45777</c:v>
                </c:pt>
                <c:pt idx="125">
                  <c:v>45808</c:v>
                </c:pt>
                <c:pt idx="126">
                  <c:v>45838</c:v>
                </c:pt>
                <c:pt idx="127">
                  <c:v>45869</c:v>
                </c:pt>
                <c:pt idx="128">
                  <c:v>45900</c:v>
                </c:pt>
                <c:pt idx="129">
                  <c:v>45930</c:v>
                </c:pt>
                <c:pt idx="130">
                  <c:v>45961</c:v>
                </c:pt>
                <c:pt idx="131">
                  <c:v>45991</c:v>
                </c:pt>
                <c:pt idx="132">
                  <c:v>46022</c:v>
                </c:pt>
              </c:numCache>
            </c:numRef>
          </c:cat>
          <c:val>
            <c:numRef>
              <c:f>'נתונים ד''-13(ב)'!$D$2:$D$134</c:f>
              <c:numCache>
                <c:formatCode>_ * #,##0_ ;_ * \-#,##0_ ;_ * "-"??_ ;_ @_ </c:formatCode>
                <c:ptCount val="133"/>
                <c:pt idx="0">
                  <c:v>-27069.928561092584</c:v>
                </c:pt>
                <c:pt idx="1">
                  <c:v>-25882.948700438425</c:v>
                </c:pt>
                <c:pt idx="2">
                  <c:v>-26954.079444889481</c:v>
                </c:pt>
                <c:pt idx="3">
                  <c:v>-26729.285703282196</c:v>
                </c:pt>
                <c:pt idx="4">
                  <c:v>-26911.924662928614</c:v>
                </c:pt>
                <c:pt idx="5">
                  <c:v>-26351.056618132465</c:v>
                </c:pt>
                <c:pt idx="6">
                  <c:v>-22789.143777562294</c:v>
                </c:pt>
                <c:pt idx="7">
                  <c:v>-18065.439151387989</c:v>
                </c:pt>
                <c:pt idx="8">
                  <c:v>-18879.563144898533</c:v>
                </c:pt>
                <c:pt idx="9">
                  <c:v>-21846.225808352869</c:v>
                </c:pt>
                <c:pt idx="10">
                  <c:v>-24544.790832675415</c:v>
                </c:pt>
                <c:pt idx="11">
                  <c:v>-26847.188119223723</c:v>
                </c:pt>
                <c:pt idx="12">
                  <c:v>-25479.075851907623</c:v>
                </c:pt>
                <c:pt idx="13">
                  <c:v>-23169.993090566746</c:v>
                </c:pt>
                <c:pt idx="14">
                  <c:v>-21835.155973400564</c:v>
                </c:pt>
                <c:pt idx="15">
                  <c:v>-19860.008593049643</c:v>
                </c:pt>
                <c:pt idx="16">
                  <c:v>-19254.301609288581</c:v>
                </c:pt>
                <c:pt idx="17">
                  <c:v>-17007.333318119992</c:v>
                </c:pt>
                <c:pt idx="18">
                  <c:v>-19747.287681597023</c:v>
                </c:pt>
                <c:pt idx="19">
                  <c:v>-22592.552269324897</c:v>
                </c:pt>
                <c:pt idx="20">
                  <c:v>-24863.479956353684</c:v>
                </c:pt>
                <c:pt idx="21">
                  <c:v>-26464.098131413106</c:v>
                </c:pt>
                <c:pt idx="22">
                  <c:v>-26859.675035320666</c:v>
                </c:pt>
                <c:pt idx="23">
                  <c:v>-28004.846146081265</c:v>
                </c:pt>
                <c:pt idx="24">
                  <c:v>-28144.126879891865</c:v>
                </c:pt>
                <c:pt idx="25">
                  <c:v>-26937.271184933197</c:v>
                </c:pt>
                <c:pt idx="26">
                  <c:v>-25969.013515011149</c:v>
                </c:pt>
                <c:pt idx="27">
                  <c:v>-28272.437508979248</c:v>
                </c:pt>
                <c:pt idx="28">
                  <c:v>-28114.335652619338</c:v>
                </c:pt>
                <c:pt idx="29">
                  <c:v>-29139.316698434832</c:v>
                </c:pt>
                <c:pt idx="30">
                  <c:v>-28909.16852521307</c:v>
                </c:pt>
                <c:pt idx="31">
                  <c:v>-29334.525918392697</c:v>
                </c:pt>
                <c:pt idx="32">
                  <c:v>-29809.048986140057</c:v>
                </c:pt>
                <c:pt idx="33">
                  <c:v>-29922.867148737412</c:v>
                </c:pt>
                <c:pt idx="34">
                  <c:v>-29356.80588824951</c:v>
                </c:pt>
                <c:pt idx="35">
                  <c:v>-29765.184721143436</c:v>
                </c:pt>
                <c:pt idx="36">
                  <c:v>-30063.402414114702</c:v>
                </c:pt>
                <c:pt idx="37">
                  <c:v>-33322.81989513804</c:v>
                </c:pt>
                <c:pt idx="38">
                  <c:v>-35103.908228775763</c:v>
                </c:pt>
                <c:pt idx="39">
                  <c:v>-35347.121686521437</c:v>
                </c:pt>
                <c:pt idx="40">
                  <c:v>-35475.796940403103</c:v>
                </c:pt>
                <c:pt idx="41">
                  <c:v>-35986.293606341998</c:v>
                </c:pt>
                <c:pt idx="42">
                  <c:v>-36478.624967627729</c:v>
                </c:pt>
                <c:pt idx="43">
                  <c:v>-34441.042179061558</c:v>
                </c:pt>
                <c:pt idx="44">
                  <c:v>-34806.83745251951</c:v>
                </c:pt>
                <c:pt idx="45">
                  <c:v>-34403.653884770589</c:v>
                </c:pt>
                <c:pt idx="46">
                  <c:v>-34397.895862292644</c:v>
                </c:pt>
                <c:pt idx="47">
                  <c:v>-33690.108460545969</c:v>
                </c:pt>
                <c:pt idx="48">
                  <c:v>-37882.732678338529</c:v>
                </c:pt>
                <c:pt idx="49">
                  <c:v>-36445.830339963322</c:v>
                </c:pt>
                <c:pt idx="50">
                  <c:v>-36261.080621044435</c:v>
                </c:pt>
                <c:pt idx="51">
                  <c:v>-37641.787537901437</c:v>
                </c:pt>
                <c:pt idx="52">
                  <c:v>-37209.35994709342</c:v>
                </c:pt>
                <c:pt idx="53">
                  <c:v>-37020.960185563061</c:v>
                </c:pt>
                <c:pt idx="54">
                  <c:v>-37390.37177198616</c:v>
                </c:pt>
                <c:pt idx="55">
                  <c:v>-38230.172224850277</c:v>
                </c:pt>
                <c:pt idx="56">
                  <c:v>-39363.634792893106</c:v>
                </c:pt>
                <c:pt idx="57">
                  <c:v>-39965.533083636219</c:v>
                </c:pt>
                <c:pt idx="58">
                  <c:v>-40839.23367868986</c:v>
                </c:pt>
                <c:pt idx="59">
                  <c:v>-41267.264669120181</c:v>
                </c:pt>
                <c:pt idx="60">
                  <c:v>-43771.199398790777</c:v>
                </c:pt>
                <c:pt idx="61">
                  <c:v>-43651.752507645804</c:v>
                </c:pt>
                <c:pt idx="62">
                  <c:v>-44058.663826054348</c:v>
                </c:pt>
                <c:pt idx="63">
                  <c:v>-46295.173572332242</c:v>
                </c:pt>
                <c:pt idx="64">
                  <c:v>-48939.600706999307</c:v>
                </c:pt>
                <c:pt idx="65">
                  <c:v>-49122.106692823363</c:v>
                </c:pt>
                <c:pt idx="66">
                  <c:v>-50142.103640344299</c:v>
                </c:pt>
                <c:pt idx="67">
                  <c:v>-53115.902332222016</c:v>
                </c:pt>
                <c:pt idx="68">
                  <c:v>-54518.08820974722</c:v>
                </c:pt>
                <c:pt idx="69">
                  <c:v>-55489.752059368126</c:v>
                </c:pt>
                <c:pt idx="70">
                  <c:v>-56495.682597632243</c:v>
                </c:pt>
                <c:pt idx="71">
                  <c:v>-56048.937985018107</c:v>
                </c:pt>
                <c:pt idx="72">
                  <c:v>-59093.964473941873</c:v>
                </c:pt>
                <c:pt idx="73">
                  <c:v>-66379.936378668877</c:v>
                </c:pt>
                <c:pt idx="74">
                  <c:v>-70460.263408883926</c:v>
                </c:pt>
                <c:pt idx="75">
                  <c:v>-72158.385314293526</c:v>
                </c:pt>
                <c:pt idx="76">
                  <c:v>-75823.363742458081</c:v>
                </c:pt>
                <c:pt idx="77">
                  <c:v>-77124.520397015978</c:v>
                </c:pt>
                <c:pt idx="78">
                  <c:v>-79563.682480589938</c:v>
                </c:pt>
                <c:pt idx="79">
                  <c:v>-79666.508750756679</c:v>
                </c:pt>
                <c:pt idx="80">
                  <c:v>-80604.495873441396</c:v>
                </c:pt>
                <c:pt idx="81">
                  <c:v>-80393.487427461514</c:v>
                </c:pt>
                <c:pt idx="82">
                  <c:v>-82745.621669813117</c:v>
                </c:pt>
                <c:pt idx="83">
                  <c:v>-85087.840153237354</c:v>
                </c:pt>
                <c:pt idx="84">
                  <c:v>-85071.289150095836</c:v>
                </c:pt>
                <c:pt idx="85">
                  <c:v>-82919.401200477805</c:v>
                </c:pt>
                <c:pt idx="86">
                  <c:v>-77868.251903118478</c:v>
                </c:pt>
                <c:pt idx="87">
                  <c:v>-78576.768868156068</c:v>
                </c:pt>
                <c:pt idx="88">
                  <c:v>-76809.59837279639</c:v>
                </c:pt>
                <c:pt idx="89">
                  <c:v>-76921.111553917319</c:v>
                </c:pt>
                <c:pt idx="90">
                  <c:v>-75842.608883445224</c:v>
                </c:pt>
                <c:pt idx="91">
                  <c:v>-72670.67256959618</c:v>
                </c:pt>
                <c:pt idx="92">
                  <c:v>-70677.150376852805</c:v>
                </c:pt>
                <c:pt idx="93">
                  <c:v>-72994.068375322677</c:v>
                </c:pt>
                <c:pt idx="94">
                  <c:v>-72156.295729153804</c:v>
                </c:pt>
                <c:pt idx="95">
                  <c:v>-67973.167523657088</c:v>
                </c:pt>
                <c:pt idx="96">
                  <c:v>-67887.940721667692</c:v>
                </c:pt>
                <c:pt idx="97">
                  <c:v>-65541.515352108559</c:v>
                </c:pt>
                <c:pt idx="98">
                  <c:v>-65417.122694542988</c:v>
                </c:pt>
                <c:pt idx="99">
                  <c:v>-63991.962577897233</c:v>
                </c:pt>
                <c:pt idx="100">
                  <c:v>-63468.761011133291</c:v>
                </c:pt>
                <c:pt idx="101">
                  <c:v>-63033.90523818427</c:v>
                </c:pt>
                <c:pt idx="102">
                  <c:v>-63011.199948072688</c:v>
                </c:pt>
                <c:pt idx="103">
                  <c:v>-62574.355633032857</c:v>
                </c:pt>
                <c:pt idx="104">
                  <c:v>-61552.070541125737</c:v>
                </c:pt>
                <c:pt idx="105">
                  <c:v>-61677.030299100639</c:v>
                </c:pt>
                <c:pt idx="106">
                  <c:v>-62936.004840767862</c:v>
                </c:pt>
                <c:pt idx="107">
                  <c:v>-55368.272681169816</c:v>
                </c:pt>
                <c:pt idx="108">
                  <c:v>-52032.06198361612</c:v>
                </c:pt>
                <c:pt idx="109" formatCode="General">
                  <c:v>-56837.491942559507</c:v>
                </c:pt>
                <c:pt idx="110" formatCode="General">
                  <c:v>-55730.513293264936</c:v>
                </c:pt>
                <c:pt idx="111" formatCode="General">
                  <c:v>-54631.128211992123</c:v>
                </c:pt>
                <c:pt idx="112" formatCode="General">
                  <c:v>-58336.987585067051</c:v>
                </c:pt>
                <c:pt idx="113" formatCode="General">
                  <c:v>-53766.715297140152</c:v>
                </c:pt>
                <c:pt idx="114">
                  <c:v>-56420.878153278878</c:v>
                </c:pt>
                <c:pt idx="115">
                  <c:v>-59969.509085078535</c:v>
                </c:pt>
                <c:pt idx="116">
                  <c:v>-56510.855919938331</c:v>
                </c:pt>
                <c:pt idx="117">
                  <c:v>-53639.257081773256</c:v>
                </c:pt>
                <c:pt idx="118">
                  <c:v>-55559.850069640888</c:v>
                </c:pt>
                <c:pt idx="119">
                  <c:v>-58158.7452629088</c:v>
                </c:pt>
                <c:pt idx="120">
                  <c:v>-60382.498772865903</c:v>
                </c:pt>
                <c:pt idx="121">
                  <c:v>-58606.41503332623</c:v>
                </c:pt>
                <c:pt idx="122">
                  <c:v>-57976.117906120577</c:v>
                </c:pt>
                <c:pt idx="123">
                  <c:v>-60028.458589802671</c:v>
                </c:pt>
                <c:pt idx="124">
                  <c:v>-60665.189349124026</c:v>
                </c:pt>
                <c:pt idx="125">
                  <c:v>-56694.422670535532</c:v>
                </c:pt>
                <c:pt idx="126">
                  <c:v>-55506.017885615402</c:v>
                </c:pt>
                <c:pt idx="127">
                  <c:v>-55282.192091144665</c:v>
                </c:pt>
                <c:pt idx="128">
                  <c:v>-56196.640238424741</c:v>
                </c:pt>
                <c:pt idx="129">
                  <c:v>-59647.104876084901</c:v>
                </c:pt>
                <c:pt idx="130">
                  <c:v>-62827.047764171453</c:v>
                </c:pt>
                <c:pt idx="131">
                  <c:v>-68166.105518502722</c:v>
                </c:pt>
                <c:pt idx="132">
                  <c:v>-71701.691208494158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81-4889-B921-5EAE676B2A1B}"/>
            </c:ext>
          </c:extLst>
        </c:ser>
        <c:ser>
          <c:idx val="1"/>
          <c:order val="3"/>
          <c:tx>
            <c:strRef>
              <c:f>'נתונים ד''-13(ב)'!$E$1</c:f>
              <c:strCache>
                <c:ptCount val="1"/>
                <c:pt idx="0">
                  <c:v>מגזר עסקי</c:v>
                </c:pt>
              </c:strCache>
            </c:strRef>
          </c:tx>
          <c:spPr>
            <a:solidFill>
              <a:srgbClr val="2E2A74"/>
            </a:solidFill>
          </c:spPr>
          <c:invertIfNegative val="0"/>
          <c:cat>
            <c:numRef>
              <c:f>'נתונים ד''-13(ב)'!$A$2:$A$134</c:f>
              <c:numCache>
                <c:formatCode>mm/yyyy</c:formatCode>
                <c:ptCount val="13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  <c:pt idx="121">
                  <c:v>45688</c:v>
                </c:pt>
                <c:pt idx="122">
                  <c:v>45716</c:v>
                </c:pt>
                <c:pt idx="123">
                  <c:v>45747</c:v>
                </c:pt>
                <c:pt idx="124">
                  <c:v>45777</c:v>
                </c:pt>
                <c:pt idx="125">
                  <c:v>45808</c:v>
                </c:pt>
                <c:pt idx="126">
                  <c:v>45838</c:v>
                </c:pt>
                <c:pt idx="127">
                  <c:v>45869</c:v>
                </c:pt>
                <c:pt idx="128">
                  <c:v>45900</c:v>
                </c:pt>
                <c:pt idx="129">
                  <c:v>45930</c:v>
                </c:pt>
                <c:pt idx="130">
                  <c:v>45961</c:v>
                </c:pt>
                <c:pt idx="131">
                  <c:v>45991</c:v>
                </c:pt>
                <c:pt idx="132">
                  <c:v>46022</c:v>
                </c:pt>
              </c:numCache>
            </c:numRef>
          </c:cat>
          <c:val>
            <c:numRef>
              <c:f>'נתונים ד''-13(ב)'!$E$2:$E$134</c:f>
              <c:numCache>
                <c:formatCode>General</c:formatCode>
                <c:ptCount val="133"/>
                <c:pt idx="0">
                  <c:v>-8184.9478507465947</c:v>
                </c:pt>
                <c:pt idx="1">
                  <c:v>-8795.7749034550616</c:v>
                </c:pt>
                <c:pt idx="2">
                  <c:v>-8871.0083702108113</c:v>
                </c:pt>
                <c:pt idx="3">
                  <c:v>-8464.5247874405122</c:v>
                </c:pt>
                <c:pt idx="4">
                  <c:v>-8091.2404224210641</c:v>
                </c:pt>
                <c:pt idx="5">
                  <c:v>-7823.0898470485599</c:v>
                </c:pt>
                <c:pt idx="6">
                  <c:v>-6421.850134771802</c:v>
                </c:pt>
                <c:pt idx="7">
                  <c:v>-6792.6371990876014</c:v>
                </c:pt>
                <c:pt idx="8">
                  <c:v>-9180.2051731346419</c:v>
                </c:pt>
                <c:pt idx="9">
                  <c:v>-9354.539492887252</c:v>
                </c:pt>
                <c:pt idx="10">
                  <c:v>-8535.7541975455042</c:v>
                </c:pt>
                <c:pt idx="11">
                  <c:v>-9048.3296114223504</c:v>
                </c:pt>
                <c:pt idx="12">
                  <c:v>-8180.3818232277854</c:v>
                </c:pt>
                <c:pt idx="13">
                  <c:v>-8493.461125479449</c:v>
                </c:pt>
                <c:pt idx="14">
                  <c:v>-7299.6211231304842</c:v>
                </c:pt>
                <c:pt idx="15">
                  <c:v>-6281.4503044348712</c:v>
                </c:pt>
                <c:pt idx="16">
                  <c:v>-6357.3372087701118</c:v>
                </c:pt>
                <c:pt idx="17">
                  <c:v>1632.9247125947695</c:v>
                </c:pt>
                <c:pt idx="18">
                  <c:v>-9924.9016587893129</c:v>
                </c:pt>
                <c:pt idx="19">
                  <c:v>-8234.937990114051</c:v>
                </c:pt>
                <c:pt idx="20">
                  <c:v>-4337.1355178472459</c:v>
                </c:pt>
                <c:pt idx="21">
                  <c:v>-4255.9159611278865</c:v>
                </c:pt>
                <c:pt idx="22">
                  <c:v>-6046.8549821338393</c:v>
                </c:pt>
                <c:pt idx="23">
                  <c:v>-6800.0324939521888</c:v>
                </c:pt>
                <c:pt idx="24">
                  <c:v>-6534.8611871377916</c:v>
                </c:pt>
                <c:pt idx="25">
                  <c:v>-6219.3997806487732</c:v>
                </c:pt>
                <c:pt idx="26">
                  <c:v>-5429.5776115780782</c:v>
                </c:pt>
                <c:pt idx="27">
                  <c:v>-4944.2999919658796</c:v>
                </c:pt>
                <c:pt idx="28">
                  <c:v>-5311.989232586061</c:v>
                </c:pt>
                <c:pt idx="29">
                  <c:v>-5238.6496431447176</c:v>
                </c:pt>
                <c:pt idx="30">
                  <c:v>-4077.8591975022291</c:v>
                </c:pt>
                <c:pt idx="31">
                  <c:v>-5301.8594574282315</c:v>
                </c:pt>
                <c:pt idx="32">
                  <c:v>-5874.1184106170376</c:v>
                </c:pt>
                <c:pt idx="33">
                  <c:v>-4770.9619176361712</c:v>
                </c:pt>
                <c:pt idx="34">
                  <c:v>-4165.187322587446</c:v>
                </c:pt>
                <c:pt idx="35">
                  <c:v>-4345.6956482984906</c:v>
                </c:pt>
                <c:pt idx="36">
                  <c:v>-4428.7977899510679</c:v>
                </c:pt>
                <c:pt idx="37">
                  <c:v>-4368.0126542512116</c:v>
                </c:pt>
                <c:pt idx="38">
                  <c:v>-4934.7379859912317</c:v>
                </c:pt>
                <c:pt idx="39">
                  <c:v>-4109.5426066670543</c:v>
                </c:pt>
                <c:pt idx="40">
                  <c:v>-5497.9109944345873</c:v>
                </c:pt>
                <c:pt idx="41">
                  <c:v>-5006.0627417843461</c:v>
                </c:pt>
                <c:pt idx="42">
                  <c:v>-5665.1835516222309</c:v>
                </c:pt>
                <c:pt idx="43">
                  <c:v>-5713.5156162124631</c:v>
                </c:pt>
                <c:pt idx="44">
                  <c:v>-5103.9688732377244</c:v>
                </c:pt>
                <c:pt idx="45">
                  <c:v>-4665.0493658421501</c:v>
                </c:pt>
                <c:pt idx="46">
                  <c:v>-6610.3803536425967</c:v>
                </c:pt>
                <c:pt idx="47">
                  <c:v>-6640.2498153421411</c:v>
                </c:pt>
                <c:pt idx="48">
                  <c:v>-8529.4047282693755</c:v>
                </c:pt>
                <c:pt idx="49">
                  <c:v>-4759.6644118332952</c:v>
                </c:pt>
                <c:pt idx="50">
                  <c:v>-3664.2911346302972</c:v>
                </c:pt>
                <c:pt idx="51">
                  <c:v>-2521.5898480470491</c:v>
                </c:pt>
                <c:pt idx="52">
                  <c:v>-1903.0732109625826</c:v>
                </c:pt>
                <c:pt idx="53">
                  <c:v>-2119.6805316869786</c:v>
                </c:pt>
                <c:pt idx="54">
                  <c:v>-1254.4051413193372</c:v>
                </c:pt>
                <c:pt idx="55">
                  <c:v>-626.85867390583667</c:v>
                </c:pt>
                <c:pt idx="56">
                  <c:v>-772.59836235654802</c:v>
                </c:pt>
                <c:pt idx="57">
                  <c:v>-396.13916227662145</c:v>
                </c:pt>
                <c:pt idx="58">
                  <c:v>-561.51979502988695</c:v>
                </c:pt>
                <c:pt idx="59">
                  <c:v>-711.66125659631928</c:v>
                </c:pt>
                <c:pt idx="60">
                  <c:v>-838.92086967610544</c:v>
                </c:pt>
                <c:pt idx="61">
                  <c:v>-849.99743375316871</c:v>
                </c:pt>
                <c:pt idx="62">
                  <c:v>-731.92106582976658</c:v>
                </c:pt>
                <c:pt idx="63">
                  <c:v>-3421.8603382619849</c:v>
                </c:pt>
                <c:pt idx="64">
                  <c:v>-2185.6612709564647</c:v>
                </c:pt>
                <c:pt idx="65">
                  <c:v>-1848.9429263284828</c:v>
                </c:pt>
                <c:pt idx="66">
                  <c:v>-604.25526912540533</c:v>
                </c:pt>
                <c:pt idx="67">
                  <c:v>368.21245078800445</c:v>
                </c:pt>
                <c:pt idx="68">
                  <c:v>925.1440811155453</c:v>
                </c:pt>
                <c:pt idx="69">
                  <c:v>32.562327716830396</c:v>
                </c:pt>
                <c:pt idx="70">
                  <c:v>348.86339216223456</c:v>
                </c:pt>
                <c:pt idx="71">
                  <c:v>609.10363994320505</c:v>
                </c:pt>
                <c:pt idx="72">
                  <c:v>1540.6904203147164</c:v>
                </c:pt>
                <c:pt idx="73">
                  <c:v>250.5887258581067</c:v>
                </c:pt>
                <c:pt idx="74">
                  <c:v>10.060128215362539</c:v>
                </c:pt>
                <c:pt idx="75">
                  <c:v>-1612.7813142369396</c:v>
                </c:pt>
                <c:pt idx="76">
                  <c:v>-652.68933928348201</c:v>
                </c:pt>
                <c:pt idx="77">
                  <c:v>-1344.9879447550613</c:v>
                </c:pt>
                <c:pt idx="78">
                  <c:v>-657.85812118565389</c:v>
                </c:pt>
                <c:pt idx="79">
                  <c:v>-243.06278790721615</c:v>
                </c:pt>
                <c:pt idx="80">
                  <c:v>-525.50793840457823</c:v>
                </c:pt>
                <c:pt idx="81">
                  <c:v>-675.32594548617192</c:v>
                </c:pt>
                <c:pt idx="82">
                  <c:v>-645.19969043714798</c:v>
                </c:pt>
                <c:pt idx="83">
                  <c:v>-1633.7283270461774</c:v>
                </c:pt>
                <c:pt idx="84">
                  <c:v>-1965.9032751600248</c:v>
                </c:pt>
                <c:pt idx="85">
                  <c:v>-3860.2961456498128</c:v>
                </c:pt>
                <c:pt idx="86">
                  <c:v>-5557.3591630139235</c:v>
                </c:pt>
                <c:pt idx="87">
                  <c:v>-6103.0321475700675</c:v>
                </c:pt>
                <c:pt idx="88">
                  <c:v>-6980.792730128891</c:v>
                </c:pt>
                <c:pt idx="89">
                  <c:v>-7764.5478784926227</c:v>
                </c:pt>
                <c:pt idx="90">
                  <c:v>-9240.0346396746409</c:v>
                </c:pt>
                <c:pt idx="91">
                  <c:v>-8830.4717060900384</c:v>
                </c:pt>
                <c:pt idx="92">
                  <c:v>-7220.7851441630237</c:v>
                </c:pt>
                <c:pt idx="93">
                  <c:v>-10403.819789465462</c:v>
                </c:pt>
                <c:pt idx="94">
                  <c:v>-9636.6007800704047</c:v>
                </c:pt>
                <c:pt idx="95">
                  <c:v>-8560.2768972383292</c:v>
                </c:pt>
                <c:pt idx="96">
                  <c:v>-9194.2709502608395</c:v>
                </c:pt>
                <c:pt idx="97">
                  <c:v>-6698.4813935182428</c:v>
                </c:pt>
                <c:pt idx="98">
                  <c:v>-8681.1493945736238</c:v>
                </c:pt>
                <c:pt idx="99">
                  <c:v>-8170.3610092560903</c:v>
                </c:pt>
                <c:pt idx="100">
                  <c:v>-8405.6018557967345</c:v>
                </c:pt>
                <c:pt idx="101">
                  <c:v>-9729.2815833654513</c:v>
                </c:pt>
                <c:pt idx="102">
                  <c:v>-9023.3593702845283</c:v>
                </c:pt>
                <c:pt idx="103">
                  <c:v>-9308.401082156648</c:v>
                </c:pt>
                <c:pt idx="104">
                  <c:v>-10458.943974664598</c:v>
                </c:pt>
                <c:pt idx="105">
                  <c:v>-10873.651831612298</c:v>
                </c:pt>
                <c:pt idx="106">
                  <c:v>-11308.772709397788</c:v>
                </c:pt>
                <c:pt idx="107">
                  <c:v>-8280.8534214549509</c:v>
                </c:pt>
                <c:pt idx="108">
                  <c:v>-6684.5544625491802</c:v>
                </c:pt>
                <c:pt idx="109">
                  <c:v>-7965.5266176594632</c:v>
                </c:pt>
                <c:pt idx="110">
                  <c:v>-6377.191661285955</c:v>
                </c:pt>
                <c:pt idx="111">
                  <c:v>-7043.6666649620902</c:v>
                </c:pt>
                <c:pt idx="112">
                  <c:v>-8980.0434927559218</c:v>
                </c:pt>
                <c:pt idx="113">
                  <c:v>-8506.5782537187697</c:v>
                </c:pt>
                <c:pt idx="114">
                  <c:v>-9537.0047801249821</c:v>
                </c:pt>
                <c:pt idx="115">
                  <c:v>-9343.1648747931667</c:v>
                </c:pt>
                <c:pt idx="116">
                  <c:v>-10263.378338661798</c:v>
                </c:pt>
                <c:pt idx="117">
                  <c:v>-11531.285115704641</c:v>
                </c:pt>
                <c:pt idx="118">
                  <c:v>-12405.254708886039</c:v>
                </c:pt>
                <c:pt idx="119">
                  <c:v>-8586.8233801259084</c:v>
                </c:pt>
                <c:pt idx="120">
                  <c:v>-8405.3972634246675</c:v>
                </c:pt>
                <c:pt idx="121">
                  <c:v>-7527.330220748031</c:v>
                </c:pt>
                <c:pt idx="122">
                  <c:v>-6483.2493057789525</c:v>
                </c:pt>
                <c:pt idx="123">
                  <c:v>-10459.291738597103</c:v>
                </c:pt>
                <c:pt idx="124">
                  <c:v>-13636.886377914157</c:v>
                </c:pt>
                <c:pt idx="125">
                  <c:v>-9992.2359678482826</c:v>
                </c:pt>
                <c:pt idx="126">
                  <c:v>-9457.741664338404</c:v>
                </c:pt>
                <c:pt idx="127">
                  <c:v>-8337.1329322146885</c:v>
                </c:pt>
                <c:pt idx="128">
                  <c:v>-7918.8226211887313</c:v>
                </c:pt>
                <c:pt idx="129">
                  <c:v>-6483.6614783286113</c:v>
                </c:pt>
                <c:pt idx="130">
                  <c:v>-5782.3314340023071</c:v>
                </c:pt>
                <c:pt idx="131">
                  <c:v>-6046.2720739973447</c:v>
                </c:pt>
                <c:pt idx="132">
                  <c:v>-5044.2269824215382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81-4889-B921-5EAE676B2A1B}"/>
            </c:ext>
          </c:extLst>
        </c:ser>
        <c:ser>
          <c:idx val="4"/>
          <c:order val="4"/>
          <c:tx>
            <c:strRef>
              <c:f>'נתונים ד''-13(ב)'!$F$1</c:f>
              <c:strCache>
                <c:ptCount val="1"/>
                <c:pt idx="0">
                  <c:v>המגזר הפיננסי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numRef>
              <c:f>'נתונים ד''-13(ב)'!$A$2:$A$134</c:f>
              <c:numCache>
                <c:formatCode>mm/yyyy</c:formatCode>
                <c:ptCount val="13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  <c:pt idx="121">
                  <c:v>45688</c:v>
                </c:pt>
                <c:pt idx="122">
                  <c:v>45716</c:v>
                </c:pt>
                <c:pt idx="123">
                  <c:v>45747</c:v>
                </c:pt>
                <c:pt idx="124">
                  <c:v>45777</c:v>
                </c:pt>
                <c:pt idx="125">
                  <c:v>45808</c:v>
                </c:pt>
                <c:pt idx="126">
                  <c:v>45838</c:v>
                </c:pt>
                <c:pt idx="127">
                  <c:v>45869</c:v>
                </c:pt>
                <c:pt idx="128">
                  <c:v>45900</c:v>
                </c:pt>
                <c:pt idx="129">
                  <c:v>45930</c:v>
                </c:pt>
                <c:pt idx="130">
                  <c:v>45961</c:v>
                </c:pt>
                <c:pt idx="131">
                  <c:v>45991</c:v>
                </c:pt>
                <c:pt idx="132">
                  <c:v>46022</c:v>
                </c:pt>
              </c:numCache>
            </c:numRef>
          </c:cat>
          <c:val>
            <c:numRef>
              <c:f>'נתונים ד''-13(ב)'!$F$2:$F$134</c:f>
              <c:numCache>
                <c:formatCode>_ * #,##0_ ;_ * \-#,##0_ ;_ * "-"??_ ;_ @_ </c:formatCode>
                <c:ptCount val="133"/>
                <c:pt idx="0">
                  <c:v>2283.164599711673</c:v>
                </c:pt>
                <c:pt idx="1">
                  <c:v>1746.7554948211109</c:v>
                </c:pt>
                <c:pt idx="2">
                  <c:v>1390.3693153524455</c:v>
                </c:pt>
                <c:pt idx="3">
                  <c:v>1141.3811590644164</c:v>
                </c:pt>
                <c:pt idx="4">
                  <c:v>1314.2167455413382</c:v>
                </c:pt>
                <c:pt idx="5">
                  <c:v>-914.4922964288844</c:v>
                </c:pt>
                <c:pt idx="6">
                  <c:v>-5984.3553368036073</c:v>
                </c:pt>
                <c:pt idx="7">
                  <c:v>-12463.091870513044</c:v>
                </c:pt>
                <c:pt idx="8">
                  <c:v>-11175.520381712375</c:v>
                </c:pt>
                <c:pt idx="9">
                  <c:v>-6778.2033044188211</c:v>
                </c:pt>
                <c:pt idx="10">
                  <c:v>-1553.1393426779705</c:v>
                </c:pt>
                <c:pt idx="11">
                  <c:v>1509.7130414533949</c:v>
                </c:pt>
                <c:pt idx="12">
                  <c:v>-724.69063342430582</c:v>
                </c:pt>
                <c:pt idx="13">
                  <c:v>-3918.7940704635457</c:v>
                </c:pt>
                <c:pt idx="14">
                  <c:v>-6731.4027807068051</c:v>
                </c:pt>
                <c:pt idx="15">
                  <c:v>-5936.3851598707661</c:v>
                </c:pt>
                <c:pt idx="16">
                  <c:v>-1758.6392808511719</c:v>
                </c:pt>
                <c:pt idx="17">
                  <c:v>-14404.966903565681</c:v>
                </c:pt>
                <c:pt idx="18">
                  <c:v>-3031.1256102116895</c:v>
                </c:pt>
                <c:pt idx="19">
                  <c:v>-1562.4502917627233</c:v>
                </c:pt>
                <c:pt idx="20">
                  <c:v>-2000.3665411186757</c:v>
                </c:pt>
                <c:pt idx="21">
                  <c:v>-1132.3447179965242</c:v>
                </c:pt>
                <c:pt idx="22">
                  <c:v>-1036.6687666452626</c:v>
                </c:pt>
                <c:pt idx="23">
                  <c:v>-570.22917450157911</c:v>
                </c:pt>
                <c:pt idx="24">
                  <c:v>-8.8908484449775642</c:v>
                </c:pt>
                <c:pt idx="25">
                  <c:v>-949.76120561934113</c:v>
                </c:pt>
                <c:pt idx="26">
                  <c:v>-2884.4321074566988</c:v>
                </c:pt>
                <c:pt idx="27">
                  <c:v>714.89502562920461</c:v>
                </c:pt>
                <c:pt idx="28">
                  <c:v>368.32638770487119</c:v>
                </c:pt>
                <c:pt idx="29">
                  <c:v>164.6803502247185</c:v>
                </c:pt>
                <c:pt idx="30">
                  <c:v>-950.67077188712483</c:v>
                </c:pt>
                <c:pt idx="31">
                  <c:v>-1365.244660542653</c:v>
                </c:pt>
                <c:pt idx="32">
                  <c:v>-764.77890626067801</c:v>
                </c:pt>
                <c:pt idx="33">
                  <c:v>-866.63757526263271</c:v>
                </c:pt>
                <c:pt idx="34">
                  <c:v>-1777.8323929212766</c:v>
                </c:pt>
                <c:pt idx="35">
                  <c:v>-1249.1652139406642</c:v>
                </c:pt>
                <c:pt idx="36">
                  <c:v>351.17260179243931</c:v>
                </c:pt>
                <c:pt idx="37">
                  <c:v>-1599.5756951886979</c:v>
                </c:pt>
                <c:pt idx="38">
                  <c:v>-1417.7834137947075</c:v>
                </c:pt>
                <c:pt idx="39">
                  <c:v>-2838.9031035531161</c:v>
                </c:pt>
                <c:pt idx="40">
                  <c:v>-3420.1073376067252</c:v>
                </c:pt>
                <c:pt idx="41">
                  <c:v>-3083.2548972303375</c:v>
                </c:pt>
                <c:pt idx="42">
                  <c:v>-3604.9638193978572</c:v>
                </c:pt>
                <c:pt idx="43">
                  <c:v>-3804.553170778795</c:v>
                </c:pt>
                <c:pt idx="44">
                  <c:v>-2854.0023774466472</c:v>
                </c:pt>
                <c:pt idx="45">
                  <c:v>-3283.340069992727</c:v>
                </c:pt>
                <c:pt idx="46">
                  <c:v>-2557.9611688301247</c:v>
                </c:pt>
                <c:pt idx="47">
                  <c:v>-2292.6096623545882</c:v>
                </c:pt>
                <c:pt idx="48">
                  <c:v>812.82308052813823</c:v>
                </c:pt>
                <c:pt idx="49">
                  <c:v>-370.52412298917989</c:v>
                </c:pt>
                <c:pt idx="50">
                  <c:v>240.94670090556247</c:v>
                </c:pt>
                <c:pt idx="51">
                  <c:v>-1016.2789779180825</c:v>
                </c:pt>
                <c:pt idx="52">
                  <c:v>-363.62074742789241</c:v>
                </c:pt>
                <c:pt idx="53">
                  <c:v>-2029.1834288723412</c:v>
                </c:pt>
                <c:pt idx="54">
                  <c:v>-1766.3820395111472</c:v>
                </c:pt>
                <c:pt idx="55">
                  <c:v>-466.80249365291161</c:v>
                </c:pt>
                <c:pt idx="56">
                  <c:v>-265.55863171575766</c:v>
                </c:pt>
                <c:pt idx="57">
                  <c:v>-764.15705564729706</c:v>
                </c:pt>
                <c:pt idx="58">
                  <c:v>-2244.4925775183756</c:v>
                </c:pt>
                <c:pt idx="59">
                  <c:v>-634.66362811991291</c:v>
                </c:pt>
                <c:pt idx="60">
                  <c:v>-1838.8227334410255</c:v>
                </c:pt>
                <c:pt idx="61">
                  <c:v>-3173.0381167771839</c:v>
                </c:pt>
                <c:pt idx="62">
                  <c:v>-4459.4651051307665</c:v>
                </c:pt>
                <c:pt idx="63">
                  <c:v>1069.2835248791243</c:v>
                </c:pt>
                <c:pt idx="64">
                  <c:v>2519.3525975395892</c:v>
                </c:pt>
                <c:pt idx="65">
                  <c:v>3995.706673589294</c:v>
                </c:pt>
                <c:pt idx="66">
                  <c:v>740.48232579608464</c:v>
                </c:pt>
                <c:pt idx="67">
                  <c:v>-3915.4083957095763</c:v>
                </c:pt>
                <c:pt idx="68">
                  <c:v>-556.7887411497768</c:v>
                </c:pt>
                <c:pt idx="69">
                  <c:v>-971.83477750610086</c:v>
                </c:pt>
                <c:pt idx="70">
                  <c:v>506.48148389963575</c:v>
                </c:pt>
                <c:pt idx="71">
                  <c:v>-229.30810822529747</c:v>
                </c:pt>
                <c:pt idx="72">
                  <c:v>1479.4859259329573</c:v>
                </c:pt>
                <c:pt idx="73">
                  <c:v>1683.5235846113567</c:v>
                </c:pt>
                <c:pt idx="74">
                  <c:v>1347.6229881808135</c:v>
                </c:pt>
                <c:pt idx="75">
                  <c:v>1101.4564318110479</c:v>
                </c:pt>
                <c:pt idx="76">
                  <c:v>1169.4301563269757</c:v>
                </c:pt>
                <c:pt idx="77">
                  <c:v>4976.9937742401944</c:v>
                </c:pt>
                <c:pt idx="78">
                  <c:v>7770.9627052174646</c:v>
                </c:pt>
                <c:pt idx="79">
                  <c:v>6860.0902121209692</c:v>
                </c:pt>
                <c:pt idx="80">
                  <c:v>4818.1552621710543</c:v>
                </c:pt>
                <c:pt idx="81">
                  <c:v>6674.6212544374457</c:v>
                </c:pt>
                <c:pt idx="82">
                  <c:v>7374.9976286891615</c:v>
                </c:pt>
                <c:pt idx="83">
                  <c:v>2800.6966989673238</c:v>
                </c:pt>
                <c:pt idx="84">
                  <c:v>6545.7675659944698</c:v>
                </c:pt>
                <c:pt idx="85">
                  <c:v>8515.5715315889429</c:v>
                </c:pt>
                <c:pt idx="86">
                  <c:v>6991.9395274553617</c:v>
                </c:pt>
                <c:pt idx="87">
                  <c:v>7408.241125291036</c:v>
                </c:pt>
                <c:pt idx="88">
                  <c:v>6720.0842501138832</c:v>
                </c:pt>
                <c:pt idx="89">
                  <c:v>7614.2950779609364</c:v>
                </c:pt>
                <c:pt idx="90">
                  <c:v>7464.3594082522677</c:v>
                </c:pt>
                <c:pt idx="91">
                  <c:v>5563.9673003551261</c:v>
                </c:pt>
                <c:pt idx="92">
                  <c:v>7330.9385223865784</c:v>
                </c:pt>
                <c:pt idx="93">
                  <c:v>5923.2074662556179</c:v>
                </c:pt>
                <c:pt idx="94">
                  <c:v>6656.682379747027</c:v>
                </c:pt>
                <c:pt idx="95">
                  <c:v>6743.6417587895776</c:v>
                </c:pt>
                <c:pt idx="96">
                  <c:v>4120.3009385078794</c:v>
                </c:pt>
                <c:pt idx="97">
                  <c:v>6393.8224581961513</c:v>
                </c:pt>
                <c:pt idx="98">
                  <c:v>6256.109017736766</c:v>
                </c:pt>
                <c:pt idx="99">
                  <c:v>6185.8044928797499</c:v>
                </c:pt>
                <c:pt idx="100">
                  <c:v>7380.6745060911389</c:v>
                </c:pt>
                <c:pt idx="101">
                  <c:v>8690.3098675790407</c:v>
                </c:pt>
                <c:pt idx="102">
                  <c:v>8230.6266097024836</c:v>
                </c:pt>
                <c:pt idx="103">
                  <c:v>10245.052024945449</c:v>
                </c:pt>
                <c:pt idx="104">
                  <c:v>10417.856036441855</c:v>
                </c:pt>
                <c:pt idx="105">
                  <c:v>9964.9201396736553</c:v>
                </c:pt>
                <c:pt idx="106">
                  <c:v>10328.605325851982</c:v>
                </c:pt>
                <c:pt idx="107">
                  <c:v>11858.164321350607</c:v>
                </c:pt>
                <c:pt idx="108">
                  <c:v>12278.13880122609</c:v>
                </c:pt>
                <c:pt idx="109">
                  <c:v>13784.105378586035</c:v>
                </c:pt>
                <c:pt idx="110">
                  <c:v>13662.424866879239</c:v>
                </c:pt>
                <c:pt idx="111">
                  <c:v>13977.295365732205</c:v>
                </c:pt>
                <c:pt idx="112">
                  <c:v>14298.605336309534</c:v>
                </c:pt>
                <c:pt idx="113">
                  <c:v>16271.04432213246</c:v>
                </c:pt>
                <c:pt idx="114">
                  <c:v>18088.727487485819</c:v>
                </c:pt>
                <c:pt idx="115">
                  <c:v>20480.529120428593</c:v>
                </c:pt>
                <c:pt idx="116">
                  <c:v>19198.984556933312</c:v>
                </c:pt>
                <c:pt idx="117">
                  <c:v>19740.832747584722</c:v>
                </c:pt>
                <c:pt idx="118">
                  <c:v>20610.811896216059</c:v>
                </c:pt>
                <c:pt idx="119">
                  <c:v>18632.181778137823</c:v>
                </c:pt>
                <c:pt idx="120">
                  <c:v>18844.919043697173</c:v>
                </c:pt>
                <c:pt idx="121" formatCode="General">
                  <c:v>20455.205749067823</c:v>
                </c:pt>
                <c:pt idx="122" formatCode="General">
                  <c:v>19448.125913819</c:v>
                </c:pt>
                <c:pt idx="123" formatCode="General">
                  <c:v>20486.922749622099</c:v>
                </c:pt>
                <c:pt idx="124" formatCode="General">
                  <c:v>18655.589281616169</c:v>
                </c:pt>
                <c:pt idx="125" formatCode="General">
                  <c:v>20355.109130149671</c:v>
                </c:pt>
                <c:pt idx="126" formatCode="General">
                  <c:v>20644.825878225522</c:v>
                </c:pt>
                <c:pt idx="127" formatCode="General">
                  <c:v>21899.853699593608</c:v>
                </c:pt>
                <c:pt idx="128" formatCode="General">
                  <c:v>22822.806357793492</c:v>
                </c:pt>
                <c:pt idx="129" formatCode="General">
                  <c:v>23652.375546783929</c:v>
                </c:pt>
                <c:pt idx="130" formatCode="General">
                  <c:v>24772.230444491943</c:v>
                </c:pt>
                <c:pt idx="131" formatCode="General">
                  <c:v>24512.507441719139</c:v>
                </c:pt>
                <c:pt idx="132" formatCode="General">
                  <c:v>24978.224058792384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1-4889-B921-5EAE676B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965952"/>
        <c:axId val="205672832"/>
      </c:barChart>
      <c:lineChart>
        <c:grouping val="standard"/>
        <c:varyColors val="0"/>
        <c:ser>
          <c:idx val="0"/>
          <c:order val="0"/>
          <c:tx>
            <c:strRef>
              <c:f>'נתונים ד''-13(ב)'!$B$1</c:f>
              <c:strCache>
                <c:ptCount val="1"/>
                <c:pt idx="0">
                  <c:v>המערכת הבנקאית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dPt>
            <c:idx val="93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681-4889-B921-5EAE676B2A1B}"/>
              </c:ext>
            </c:extLst>
          </c:dPt>
          <c:dPt>
            <c:idx val="96"/>
            <c:bubble3D val="0"/>
            <c:extLst>
              <c:ext xmlns:c16="http://schemas.microsoft.com/office/drawing/2014/chart" uri="{C3380CC4-5D6E-409C-BE32-E72D297353CC}">
                <c16:uniqueId val="{00000008-6681-4889-B921-5EAE676B2A1B}"/>
              </c:ext>
            </c:extLst>
          </c:dPt>
          <c:dPt>
            <c:idx val="108"/>
            <c:bubble3D val="0"/>
            <c:extLst>
              <c:ext xmlns:c16="http://schemas.microsoft.com/office/drawing/2014/chart" uri="{C3380CC4-5D6E-409C-BE32-E72D297353CC}">
                <c16:uniqueId val="{00000009-55B2-480A-BD6A-B5FD0DCA2C48}"/>
              </c:ext>
            </c:extLst>
          </c:dPt>
          <c:dPt>
            <c:idx val="117"/>
            <c:bubble3D val="0"/>
            <c:extLst>
              <c:ext xmlns:c16="http://schemas.microsoft.com/office/drawing/2014/chart" uri="{C3380CC4-5D6E-409C-BE32-E72D297353CC}">
                <c16:uniqueId val="{0000000A-EA12-48A1-9A60-F249287F5F6B}"/>
              </c:ext>
            </c:extLst>
          </c:dPt>
          <c:dPt>
            <c:idx val="120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71D-4B6C-BB6B-CA4D91404EAE}"/>
              </c:ext>
            </c:extLst>
          </c:dPt>
          <c:dPt>
            <c:idx val="129"/>
            <c:bubble3D val="0"/>
            <c:extLst>
              <c:ext xmlns:c16="http://schemas.microsoft.com/office/drawing/2014/chart" uri="{C3380CC4-5D6E-409C-BE32-E72D297353CC}">
                <c16:uniqueId val="{00000009-6681-4889-B921-5EAE676B2A1B}"/>
              </c:ext>
            </c:extLst>
          </c:dPt>
          <c:dPt>
            <c:idx val="131"/>
            <c:marker>
              <c:symbol val="circle"/>
              <c:size val="5"/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681-4889-B921-5EAE676B2A1B}"/>
              </c:ext>
            </c:extLst>
          </c:dPt>
          <c:dPt>
            <c:idx val="132"/>
            <c:marker>
              <c:symbol val="circle"/>
              <c:size val="5"/>
              <c:spPr>
                <a:solidFill>
                  <a:schemeClr val="tx1"/>
                </a:solidFill>
                <a:ln>
                  <a:solidFill>
                    <a:srgbClr val="17799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681-4889-B921-5EAE676B2A1B}"/>
              </c:ext>
            </c:extLst>
          </c:dPt>
          <c:dPt>
            <c:idx val="143"/>
            <c:bubble3D val="0"/>
            <c:extLst>
              <c:ext xmlns:c16="http://schemas.microsoft.com/office/drawing/2014/chart" uri="{C3380CC4-5D6E-409C-BE32-E72D297353CC}">
                <c16:uniqueId val="{0000000C-6681-4889-B921-5EAE676B2A1B}"/>
              </c:ext>
            </c:extLst>
          </c:dPt>
          <c:dLbls>
            <c:dLbl>
              <c:idx val="12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71D-4B6C-BB6B-CA4D91404EAE}"/>
                </c:ext>
              </c:extLst>
            </c:dLbl>
            <c:dLbl>
              <c:idx val="132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681-4889-B921-5EAE676B2A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'נתונים ד''-13(ב)'!$A$2:$A$134</c:f>
              <c:numCache>
                <c:formatCode>mm/yyyy</c:formatCode>
                <c:ptCount val="13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  <c:pt idx="13">
                  <c:v>42400</c:v>
                </c:pt>
                <c:pt idx="14">
                  <c:v>42429</c:v>
                </c:pt>
                <c:pt idx="15">
                  <c:v>42460</c:v>
                </c:pt>
                <c:pt idx="16">
                  <c:v>42490</c:v>
                </c:pt>
                <c:pt idx="17">
                  <c:v>42521</c:v>
                </c:pt>
                <c:pt idx="18">
                  <c:v>42551</c:v>
                </c:pt>
                <c:pt idx="19">
                  <c:v>42582</c:v>
                </c:pt>
                <c:pt idx="20">
                  <c:v>42613</c:v>
                </c:pt>
                <c:pt idx="21">
                  <c:v>42643</c:v>
                </c:pt>
                <c:pt idx="22">
                  <c:v>42674</c:v>
                </c:pt>
                <c:pt idx="23">
                  <c:v>42704</c:v>
                </c:pt>
                <c:pt idx="24">
                  <c:v>42735</c:v>
                </c:pt>
                <c:pt idx="25">
                  <c:v>42766</c:v>
                </c:pt>
                <c:pt idx="26">
                  <c:v>42794</c:v>
                </c:pt>
                <c:pt idx="27">
                  <c:v>42825</c:v>
                </c:pt>
                <c:pt idx="28">
                  <c:v>42855</c:v>
                </c:pt>
                <c:pt idx="29">
                  <c:v>42886</c:v>
                </c:pt>
                <c:pt idx="30">
                  <c:v>42916</c:v>
                </c:pt>
                <c:pt idx="31">
                  <c:v>42947</c:v>
                </c:pt>
                <c:pt idx="32">
                  <c:v>42978</c:v>
                </c:pt>
                <c:pt idx="33">
                  <c:v>43008</c:v>
                </c:pt>
                <c:pt idx="34">
                  <c:v>43039</c:v>
                </c:pt>
                <c:pt idx="35">
                  <c:v>43069</c:v>
                </c:pt>
                <c:pt idx="36">
                  <c:v>43100</c:v>
                </c:pt>
                <c:pt idx="37">
                  <c:v>43131</c:v>
                </c:pt>
                <c:pt idx="38">
                  <c:v>43159</c:v>
                </c:pt>
                <c:pt idx="39">
                  <c:v>43190</c:v>
                </c:pt>
                <c:pt idx="40">
                  <c:v>43220</c:v>
                </c:pt>
                <c:pt idx="41">
                  <c:v>43251</c:v>
                </c:pt>
                <c:pt idx="42">
                  <c:v>43281</c:v>
                </c:pt>
                <c:pt idx="43">
                  <c:v>43312</c:v>
                </c:pt>
                <c:pt idx="44">
                  <c:v>43343</c:v>
                </c:pt>
                <c:pt idx="45">
                  <c:v>43373</c:v>
                </c:pt>
                <c:pt idx="46">
                  <c:v>43404</c:v>
                </c:pt>
                <c:pt idx="47">
                  <c:v>43434</c:v>
                </c:pt>
                <c:pt idx="48">
                  <c:v>43465</c:v>
                </c:pt>
                <c:pt idx="49">
                  <c:v>43496</c:v>
                </c:pt>
                <c:pt idx="50">
                  <c:v>43524</c:v>
                </c:pt>
                <c:pt idx="51">
                  <c:v>43555</c:v>
                </c:pt>
                <c:pt idx="52">
                  <c:v>43585</c:v>
                </c:pt>
                <c:pt idx="53">
                  <c:v>43616</c:v>
                </c:pt>
                <c:pt idx="54">
                  <c:v>43646</c:v>
                </c:pt>
                <c:pt idx="55">
                  <c:v>43677</c:v>
                </c:pt>
                <c:pt idx="56">
                  <c:v>43708</c:v>
                </c:pt>
                <c:pt idx="57">
                  <c:v>43738</c:v>
                </c:pt>
                <c:pt idx="58">
                  <c:v>43769</c:v>
                </c:pt>
                <c:pt idx="59">
                  <c:v>43799</c:v>
                </c:pt>
                <c:pt idx="60">
                  <c:v>43830</c:v>
                </c:pt>
                <c:pt idx="61">
                  <c:v>43861</c:v>
                </c:pt>
                <c:pt idx="62">
                  <c:v>43890</c:v>
                </c:pt>
                <c:pt idx="63">
                  <c:v>43921</c:v>
                </c:pt>
                <c:pt idx="64">
                  <c:v>43951</c:v>
                </c:pt>
                <c:pt idx="65">
                  <c:v>43982</c:v>
                </c:pt>
                <c:pt idx="66">
                  <c:v>44012</c:v>
                </c:pt>
                <c:pt idx="67">
                  <c:v>44043</c:v>
                </c:pt>
                <c:pt idx="68">
                  <c:v>44074</c:v>
                </c:pt>
                <c:pt idx="69">
                  <c:v>44104</c:v>
                </c:pt>
                <c:pt idx="70">
                  <c:v>44135</c:v>
                </c:pt>
                <c:pt idx="71">
                  <c:v>44165</c:v>
                </c:pt>
                <c:pt idx="72">
                  <c:v>44196</c:v>
                </c:pt>
                <c:pt idx="73">
                  <c:v>44227</c:v>
                </c:pt>
                <c:pt idx="74">
                  <c:v>44255</c:v>
                </c:pt>
                <c:pt idx="75">
                  <c:v>44286</c:v>
                </c:pt>
                <c:pt idx="76">
                  <c:v>44316</c:v>
                </c:pt>
                <c:pt idx="77">
                  <c:v>44347</c:v>
                </c:pt>
                <c:pt idx="78">
                  <c:v>44377</c:v>
                </c:pt>
                <c:pt idx="79">
                  <c:v>44408</c:v>
                </c:pt>
                <c:pt idx="80">
                  <c:v>44439</c:v>
                </c:pt>
                <c:pt idx="81">
                  <c:v>44469</c:v>
                </c:pt>
                <c:pt idx="82">
                  <c:v>44500</c:v>
                </c:pt>
                <c:pt idx="83">
                  <c:v>44530</c:v>
                </c:pt>
                <c:pt idx="84">
                  <c:v>44561</c:v>
                </c:pt>
                <c:pt idx="85">
                  <c:v>44592</c:v>
                </c:pt>
                <c:pt idx="86">
                  <c:v>44620</c:v>
                </c:pt>
                <c:pt idx="87">
                  <c:v>44651</c:v>
                </c:pt>
                <c:pt idx="88">
                  <c:v>44681</c:v>
                </c:pt>
                <c:pt idx="89">
                  <c:v>44712</c:v>
                </c:pt>
                <c:pt idx="90">
                  <c:v>44742</c:v>
                </c:pt>
                <c:pt idx="91">
                  <c:v>44773</c:v>
                </c:pt>
                <c:pt idx="92">
                  <c:v>44804</c:v>
                </c:pt>
                <c:pt idx="93">
                  <c:v>44834</c:v>
                </c:pt>
                <c:pt idx="94">
                  <c:v>44865</c:v>
                </c:pt>
                <c:pt idx="95">
                  <c:v>44895</c:v>
                </c:pt>
                <c:pt idx="96">
                  <c:v>44926</c:v>
                </c:pt>
                <c:pt idx="97">
                  <c:v>44957</c:v>
                </c:pt>
                <c:pt idx="98">
                  <c:v>44985</c:v>
                </c:pt>
                <c:pt idx="99">
                  <c:v>45016</c:v>
                </c:pt>
                <c:pt idx="100">
                  <c:v>45046</c:v>
                </c:pt>
                <c:pt idx="101">
                  <c:v>45077</c:v>
                </c:pt>
                <c:pt idx="102">
                  <c:v>45107</c:v>
                </c:pt>
                <c:pt idx="103">
                  <c:v>45138</c:v>
                </c:pt>
                <c:pt idx="104">
                  <c:v>45169</c:v>
                </c:pt>
                <c:pt idx="105">
                  <c:v>45199</c:v>
                </c:pt>
                <c:pt idx="106">
                  <c:v>45230</c:v>
                </c:pt>
                <c:pt idx="107">
                  <c:v>45260</c:v>
                </c:pt>
                <c:pt idx="108">
                  <c:v>45291</c:v>
                </c:pt>
                <c:pt idx="109">
                  <c:v>45322</c:v>
                </c:pt>
                <c:pt idx="110">
                  <c:v>45351</c:v>
                </c:pt>
                <c:pt idx="111">
                  <c:v>45382</c:v>
                </c:pt>
                <c:pt idx="112">
                  <c:v>45412</c:v>
                </c:pt>
                <c:pt idx="113">
                  <c:v>45443</c:v>
                </c:pt>
                <c:pt idx="114">
                  <c:v>45473</c:v>
                </c:pt>
                <c:pt idx="115">
                  <c:v>45504</c:v>
                </c:pt>
                <c:pt idx="116">
                  <c:v>45535</c:v>
                </c:pt>
                <c:pt idx="117">
                  <c:v>45565</c:v>
                </c:pt>
                <c:pt idx="118">
                  <c:v>45596</c:v>
                </c:pt>
                <c:pt idx="119">
                  <c:v>45626</c:v>
                </c:pt>
                <c:pt idx="120">
                  <c:v>45657</c:v>
                </c:pt>
                <c:pt idx="121">
                  <c:v>45688</c:v>
                </c:pt>
                <c:pt idx="122">
                  <c:v>45716</c:v>
                </c:pt>
                <c:pt idx="123">
                  <c:v>45747</c:v>
                </c:pt>
                <c:pt idx="124">
                  <c:v>45777</c:v>
                </c:pt>
                <c:pt idx="125">
                  <c:v>45808</c:v>
                </c:pt>
                <c:pt idx="126">
                  <c:v>45838</c:v>
                </c:pt>
                <c:pt idx="127">
                  <c:v>45869</c:v>
                </c:pt>
                <c:pt idx="128">
                  <c:v>45900</c:v>
                </c:pt>
                <c:pt idx="129">
                  <c:v>45930</c:v>
                </c:pt>
                <c:pt idx="130">
                  <c:v>45961</c:v>
                </c:pt>
                <c:pt idx="131">
                  <c:v>45991</c:v>
                </c:pt>
                <c:pt idx="132">
                  <c:v>46022</c:v>
                </c:pt>
              </c:numCache>
            </c:numRef>
          </c:cat>
          <c:val>
            <c:numRef>
              <c:f>'נתונים ד''-13(ב)'!$B$2:$B$134</c:f>
              <c:numCache>
                <c:formatCode>_ * #,##0_ ;_ * \-#,##0_ ;_ * "-"??_ ;_ @_ </c:formatCode>
                <c:ptCount val="133"/>
                <c:pt idx="0">
                  <c:v>20749.578884031886</c:v>
                </c:pt>
                <c:pt idx="1">
                  <c:v>19904.968109072372</c:v>
                </c:pt>
                <c:pt idx="2">
                  <c:v>20159.718499747851</c:v>
                </c:pt>
                <c:pt idx="3">
                  <c:v>18371.429331658292</c:v>
                </c:pt>
                <c:pt idx="4">
                  <c:v>18865.948339808339</c:v>
                </c:pt>
                <c:pt idx="5">
                  <c:v>19898.638761609909</c:v>
                </c:pt>
                <c:pt idx="6">
                  <c:v>21982.349249137704</c:v>
                </c:pt>
                <c:pt idx="7">
                  <c:v>22241.168220988631</c:v>
                </c:pt>
                <c:pt idx="8">
                  <c:v>21757.28869974555</c:v>
                </c:pt>
                <c:pt idx="9">
                  <c:v>22317.968605658938</c:v>
                </c:pt>
                <c:pt idx="10">
                  <c:v>21696.68437289889</c:v>
                </c:pt>
                <c:pt idx="11">
                  <c:v>21877.804689192675</c:v>
                </c:pt>
                <c:pt idx="12">
                  <c:v>23154.148308559714</c:v>
                </c:pt>
                <c:pt idx="13">
                  <c:v>22202.248286509745</c:v>
                </c:pt>
                <c:pt idx="14">
                  <c:v>23054.179877237853</c:v>
                </c:pt>
                <c:pt idx="15">
                  <c:v>22581.84405735528</c:v>
                </c:pt>
                <c:pt idx="16">
                  <c:v>23133.278098909865</c:v>
                </c:pt>
                <c:pt idx="17">
                  <c:v>23891.375509090904</c:v>
                </c:pt>
                <c:pt idx="18">
                  <c:v>23544.314950598025</c:v>
                </c:pt>
                <c:pt idx="19">
                  <c:v>22666.940551201671</c:v>
                </c:pt>
                <c:pt idx="20">
                  <c:v>23079.982015319605</c:v>
                </c:pt>
                <c:pt idx="21">
                  <c:v>24729.358810537517</c:v>
                </c:pt>
                <c:pt idx="22">
                  <c:v>24083.198784099768</c:v>
                </c:pt>
                <c:pt idx="23">
                  <c:v>25449.107814535033</c:v>
                </c:pt>
                <c:pt idx="24">
                  <c:v>25217.878915474637</c:v>
                </c:pt>
                <c:pt idx="25">
                  <c:v>23647.001321305379</c:v>
                </c:pt>
                <c:pt idx="26">
                  <c:v>25397.161453949167</c:v>
                </c:pt>
                <c:pt idx="27">
                  <c:v>25081.42724394273</c:v>
                </c:pt>
                <c:pt idx="28">
                  <c:v>25003.926510085657</c:v>
                </c:pt>
                <c:pt idx="29">
                  <c:v>25700.847424880649</c:v>
                </c:pt>
                <c:pt idx="30">
                  <c:v>24872.955921052631</c:v>
                </c:pt>
                <c:pt idx="31">
                  <c:v>25067.691762225968</c:v>
                </c:pt>
                <c:pt idx="32">
                  <c:v>23481.108509454945</c:v>
                </c:pt>
                <c:pt idx="33">
                  <c:v>22938.777769906494</c:v>
                </c:pt>
                <c:pt idx="34">
                  <c:v>22426.723382561773</c:v>
                </c:pt>
                <c:pt idx="35">
                  <c:v>22876.110503000862</c:v>
                </c:pt>
                <c:pt idx="36">
                  <c:v>22978.382091145082</c:v>
                </c:pt>
                <c:pt idx="37">
                  <c:v>25385.989791483116</c:v>
                </c:pt>
                <c:pt idx="38">
                  <c:v>25493.158111908171</c:v>
                </c:pt>
                <c:pt idx="39">
                  <c:v>25396.763557199774</c:v>
                </c:pt>
                <c:pt idx="40">
                  <c:v>25100.479027313268</c:v>
                </c:pt>
                <c:pt idx="41">
                  <c:v>25225.448081884464</c:v>
                </c:pt>
                <c:pt idx="42">
                  <c:v>23405.574183561639</c:v>
                </c:pt>
                <c:pt idx="43">
                  <c:v>22053.957085152837</c:v>
                </c:pt>
                <c:pt idx="44">
                  <c:v>21935.74804661487</c:v>
                </c:pt>
                <c:pt idx="45">
                  <c:v>23109.498406396473</c:v>
                </c:pt>
                <c:pt idx="46">
                  <c:v>23308.956248320341</c:v>
                </c:pt>
                <c:pt idx="47">
                  <c:v>21785.972966765734</c:v>
                </c:pt>
                <c:pt idx="48">
                  <c:v>22919.508652614724</c:v>
                </c:pt>
                <c:pt idx="49">
                  <c:v>20437.287564524984</c:v>
                </c:pt>
                <c:pt idx="50">
                  <c:v>18802.804664261934</c:v>
                </c:pt>
                <c:pt idx="51">
                  <c:v>21930.680652533043</c:v>
                </c:pt>
                <c:pt idx="52">
                  <c:v>20849.585712305983</c:v>
                </c:pt>
                <c:pt idx="53">
                  <c:v>22431.161838194828</c:v>
                </c:pt>
                <c:pt idx="54">
                  <c:v>22024.438934380258</c:v>
                </c:pt>
                <c:pt idx="55">
                  <c:v>22900.297344955696</c:v>
                </c:pt>
                <c:pt idx="56">
                  <c:v>22879.843089108912</c:v>
                </c:pt>
                <c:pt idx="57">
                  <c:v>23886.790258472138</c:v>
                </c:pt>
                <c:pt idx="58">
                  <c:v>24277.200875602157</c:v>
                </c:pt>
                <c:pt idx="59">
                  <c:v>24075.56020425777</c:v>
                </c:pt>
                <c:pt idx="60">
                  <c:v>25082.384429976853</c:v>
                </c:pt>
                <c:pt idx="61">
                  <c:v>26181.830890371235</c:v>
                </c:pt>
                <c:pt idx="62">
                  <c:v>27836.522561292179</c:v>
                </c:pt>
                <c:pt idx="63">
                  <c:v>27680.900541374471</c:v>
                </c:pt>
                <c:pt idx="64">
                  <c:v>29280.991280000002</c:v>
                </c:pt>
                <c:pt idx="65">
                  <c:v>27708.434217589947</c:v>
                </c:pt>
                <c:pt idx="66">
                  <c:v>30504.584059434503</c:v>
                </c:pt>
                <c:pt idx="67">
                  <c:v>32215.228559272302</c:v>
                </c:pt>
                <c:pt idx="68">
                  <c:v>33007.023438429511</c:v>
                </c:pt>
                <c:pt idx="69">
                  <c:v>32907.702551583854</c:v>
                </c:pt>
                <c:pt idx="70">
                  <c:v>32487.247302746931</c:v>
                </c:pt>
                <c:pt idx="71">
                  <c:v>34404.132518137849</c:v>
                </c:pt>
                <c:pt idx="72">
                  <c:v>36558.366646967341</c:v>
                </c:pt>
                <c:pt idx="73">
                  <c:v>38766.207790945002</c:v>
                </c:pt>
                <c:pt idx="74">
                  <c:v>40460.461750000002</c:v>
                </c:pt>
                <c:pt idx="75">
                  <c:v>39331.044331133773</c:v>
                </c:pt>
                <c:pt idx="76">
                  <c:v>43180.150120110869</c:v>
                </c:pt>
                <c:pt idx="77">
                  <c:v>46136.243040270514</c:v>
                </c:pt>
                <c:pt idx="78">
                  <c:v>46652.345625766866</c:v>
                </c:pt>
                <c:pt idx="79">
                  <c:v>45106.077278069904</c:v>
                </c:pt>
                <c:pt idx="80">
                  <c:v>48105.304284377926</c:v>
                </c:pt>
                <c:pt idx="81">
                  <c:v>49109.846875193558</c:v>
                </c:pt>
                <c:pt idx="82">
                  <c:v>49540.225547815076</c:v>
                </c:pt>
                <c:pt idx="83">
                  <c:v>55292.777096774189</c:v>
                </c:pt>
                <c:pt idx="84">
                  <c:v>52996.969913183282</c:v>
                </c:pt>
                <c:pt idx="85">
                  <c:v>53679.294021909234</c:v>
                </c:pt>
                <c:pt idx="86">
                  <c:v>49966.295253242744</c:v>
                </c:pt>
                <c:pt idx="87">
                  <c:v>51082.676061083119</c:v>
                </c:pt>
                <c:pt idx="88">
                  <c:v>45362.115770274337</c:v>
                </c:pt>
                <c:pt idx="89">
                  <c:v>44999.294275014974</c:v>
                </c:pt>
                <c:pt idx="90">
                  <c:v>45039.974677142854</c:v>
                </c:pt>
                <c:pt idx="91">
                  <c:v>48066.757416691238</c:v>
                </c:pt>
                <c:pt idx="92">
                  <c:v>48812.405683926962</c:v>
                </c:pt>
                <c:pt idx="93">
                  <c:v>47636.924281682193</c:v>
                </c:pt>
                <c:pt idx="94">
                  <c:v>47526.972745042505</c:v>
                </c:pt>
                <c:pt idx="95">
                  <c:v>47478.458160418479</c:v>
                </c:pt>
                <c:pt idx="96">
                  <c:v>47829.633805058256</c:v>
                </c:pt>
                <c:pt idx="97">
                  <c:v>48692.499772661868</c:v>
                </c:pt>
                <c:pt idx="98">
                  <c:v>48533.470918756815</c:v>
                </c:pt>
                <c:pt idx="99">
                  <c:v>51879.374035961271</c:v>
                </c:pt>
                <c:pt idx="100">
                  <c:v>51072.860021971988</c:v>
                </c:pt>
                <c:pt idx="101">
                  <c:v>51640.232982503367</c:v>
                </c:pt>
                <c:pt idx="102">
                  <c:v>50672.359227027024</c:v>
                </c:pt>
                <c:pt idx="103">
                  <c:v>50237.436398591926</c:v>
                </c:pt>
                <c:pt idx="104">
                  <c:v>47372.31774796106</c:v>
                </c:pt>
                <c:pt idx="105">
                  <c:v>49179.779351464436</c:v>
                </c:pt>
                <c:pt idx="106">
                  <c:v>47194.050995767975</c:v>
                </c:pt>
                <c:pt idx="107">
                  <c:v>46658.583292945616</c:v>
                </c:pt>
                <c:pt idx="108">
                  <c:v>42135.667761235185</c:v>
                </c:pt>
                <c:pt idx="109">
                  <c:v>42427.695050894079</c:v>
                </c:pt>
                <c:pt idx="110">
                  <c:v>44392.692410714277</c:v>
                </c:pt>
                <c:pt idx="111">
                  <c:v>42515.17411301277</c:v>
                </c:pt>
                <c:pt idx="112">
                  <c:v>44328.338000534619</c:v>
                </c:pt>
                <c:pt idx="113">
                  <c:v>42764.868738569123</c:v>
                </c:pt>
                <c:pt idx="114">
                  <c:v>44780.657552540571</c:v>
                </c:pt>
                <c:pt idx="115">
                  <c:v>45053.611133528007</c:v>
                </c:pt>
                <c:pt idx="116">
                  <c:v>42896.845314551421</c:v>
                </c:pt>
                <c:pt idx="117">
                  <c:v>42023.531487870627</c:v>
                </c:pt>
                <c:pt idx="118">
                  <c:v>44823.298737210549</c:v>
                </c:pt>
                <c:pt idx="119">
                  <c:v>44858.379006313487</c:v>
                </c:pt>
                <c:pt idx="120">
                  <c:v>46378.612706333981</c:v>
                </c:pt>
                <c:pt idx="121">
                  <c:v>45322.213983785296</c:v>
                </c:pt>
                <c:pt idx="122">
                  <c:v>44576.859025069636</c:v>
                </c:pt>
                <c:pt idx="123">
                  <c:v>45413.226183431958</c:v>
                </c:pt>
                <c:pt idx="124">
                  <c:v>45948.798905691503</c:v>
                </c:pt>
                <c:pt idx="125">
                  <c:v>43759.656995451958</c:v>
                </c:pt>
                <c:pt idx="126">
                  <c:v>42873.797446619217</c:v>
                </c:pt>
                <c:pt idx="127">
                  <c:v>40801.777848288075</c:v>
                </c:pt>
                <c:pt idx="128">
                  <c:v>40424.731632653056</c:v>
                </c:pt>
                <c:pt idx="129">
                  <c:v>43114.130257108285</c:v>
                </c:pt>
                <c:pt idx="130">
                  <c:v>41972.233484427998</c:v>
                </c:pt>
                <c:pt idx="131">
                  <c:v>42578.705516395959</c:v>
                </c:pt>
                <c:pt idx="132">
                  <c:v>41249.226601880873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681-4889-B921-5EAE676B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65952"/>
        <c:axId val="205672832"/>
      </c:lineChart>
      <c:dateAx>
        <c:axId val="205965952"/>
        <c:scaling>
          <c:orientation val="minMax"/>
          <c:min val="42339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105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5672832"/>
        <c:crosses val="autoZero"/>
        <c:auto val="1"/>
        <c:lblOffset val="100"/>
        <c:baseTimeUnit val="months"/>
        <c:majorUnit val="12"/>
        <c:majorTimeUnit val="months"/>
      </c:dateAx>
      <c:valAx>
        <c:axId val="205672832"/>
        <c:scaling>
          <c:orientation val="minMax"/>
          <c:max val="60000"/>
          <c:min val="-9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50"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5965952"/>
        <c:crosses val="autoZero"/>
        <c:crossBetween val="between"/>
        <c:dispUnits>
          <c:builtInUnit val="thousands"/>
        </c:dispUnits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5640694444444443"/>
          <c:w val="0.98597222222222225"/>
          <c:h val="0.14069629629629629"/>
        </c:manualLayout>
      </c:layout>
      <c:overlay val="0"/>
      <c:spPr>
        <a:noFill/>
        <a:ln w="3175">
          <a:noFill/>
        </a:ln>
      </c:spPr>
      <c:txPr>
        <a:bodyPr/>
        <a:lstStyle/>
        <a:p>
          <a:pPr rtl="1">
            <a:defRPr sz="900"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'נתונים ד-14'!$B$3</c:f>
              <c:strCache>
                <c:ptCount val="1"/>
                <c:pt idx="0">
                  <c:v>ממוצע יומי (מיליוני $)</c:v>
                </c:pt>
              </c:strCache>
            </c:strRef>
          </c:tx>
          <c:spPr>
            <a:ln w="25920" cmpd="sng">
              <a:solidFill>
                <a:srgbClr val="0E7C7B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77990"/>
              </a:solidFill>
              <a:ln>
                <a:solidFill>
                  <a:srgbClr val="177990"/>
                </a:solidFill>
              </a:ln>
            </c:spPr>
          </c:marker>
          <c:dPt>
            <c:idx val="3"/>
            <c:marker>
              <c:spPr>
                <a:solidFill>
                  <a:srgbClr val="177990"/>
                </a:solidFill>
                <a:ln>
                  <a:solidFill>
                    <a:srgbClr val="17799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463-4E75-8FE4-EEA11EEB8478}"/>
              </c:ext>
            </c:extLst>
          </c:dPt>
          <c:dPt>
            <c:idx val="4"/>
            <c:marker>
              <c:spPr>
                <a:solidFill>
                  <a:srgbClr val="177990"/>
                </a:solidFill>
                <a:ln>
                  <a:solidFill>
                    <a:srgbClr val="17799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463-4E75-8FE4-EEA11EEB8478}"/>
              </c:ext>
            </c:extLst>
          </c:dPt>
          <c:dLbls>
            <c:dLbl>
              <c:idx val="0"/>
              <c:layout>
                <c:manualLayout>
                  <c:x val="-2.5585277777777776E-2"/>
                  <c:y val="-0.113359259259259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63-4E75-8FE4-EEA11EEB8478}"/>
                </c:ext>
              </c:extLst>
            </c:dLbl>
            <c:dLbl>
              <c:idx val="1"/>
              <c:layout>
                <c:manualLayout>
                  <c:x val="-2.2454305555555557E-2"/>
                  <c:y val="0.113986419753086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63-4E75-8FE4-EEA11EEB8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177990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5920" cap="flat" cmpd="sng">
                      <a:noFill/>
                    </a:ln>
                    <a:effectLst/>
                  </c:spPr>
                </c15:leaderLines>
              </c:ext>
            </c:extLst>
          </c:dLbls>
          <c:cat>
            <c:numRef>
              <c:f>'נתונים ד-14'!$A$4:$A$8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ד-14'!$B$4:$B$8</c:f>
              <c:numCache>
                <c:formatCode>#,##0</c:formatCode>
                <c:ptCount val="5"/>
                <c:pt idx="0">
                  <c:v>19288</c:v>
                </c:pt>
                <c:pt idx="1">
                  <c:v>23229</c:v>
                </c:pt>
                <c:pt idx="2">
                  <c:v>25896</c:v>
                </c:pt>
                <c:pt idx="3">
                  <c:v>27584</c:v>
                </c:pt>
                <c:pt idx="4">
                  <c:v>36896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3-4E75-8FE4-EEA11EEB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  <a:effectLst/>
          </c:spPr>
        </c:hiLowLines>
        <c:marker val="1"/>
        <c:smooth val="0"/>
        <c:axId val="26623415"/>
        <c:axId val="52800439"/>
      </c:lineChart>
      <c:catAx>
        <c:axId val="2662341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0" cap="flat" cmpd="sng">
            <a:solidFill>
              <a:srgbClr val="B3B3B3"/>
            </a:solidFill>
          </a:ln>
          <a:effectLst/>
        </c:spPr>
        <c:txPr>
          <a:bodyPr wrap="square"/>
          <a:lstStyle/>
          <a:p>
            <a:pPr>
              <a:defRPr lang="en-US" sz="1050" b="0" u="non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2800439"/>
        <c:crosses val="autoZero"/>
        <c:auto val="1"/>
        <c:lblAlgn val="ctr"/>
        <c:lblOffset val="100"/>
        <c:noMultiLvlLbl val="0"/>
      </c:catAx>
      <c:valAx>
        <c:axId val="52800439"/>
        <c:scaling>
          <c:orientation val="minMax"/>
          <c:min val="15000"/>
        </c:scaling>
        <c:delete val="0"/>
        <c:axPos val="l"/>
        <c:majorGridlines>
          <c:spPr>
            <a:ln w="6350">
              <a:solidFill>
                <a:srgbClr val="D9D9D9">
                  <a:alpha val="70000"/>
                </a:srgb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0" cap="flat" cmpd="sng">
            <a:noFill/>
          </a:ln>
          <a:effectLst/>
        </c:spPr>
        <c:txPr>
          <a:bodyPr wrap="square"/>
          <a:lstStyle/>
          <a:p>
            <a:pPr>
              <a:defRPr lang="en-US" sz="1100" b="0" u="non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6623415"/>
        <c:crosses val="autoZero"/>
        <c:crossBetween val="between"/>
        <c:dispUnits>
          <c:builtInUnit val="thousands"/>
        </c:dispUnits>
      </c:valAx>
      <c:spPr>
        <a:solidFill>
          <a:srgbClr val="F2F2F2"/>
        </a:solidFill>
        <a:ln w="0">
          <a:noFill/>
        </a:ln>
        <a:effectLst/>
      </c:spPr>
    </c:plotArea>
    <c:plotVisOnly val="1"/>
    <c:dispBlanksAs val="gap"/>
    <c:showDLblsOverMax val="1"/>
  </c:chart>
  <c:spPr>
    <a:solidFill>
      <a:srgbClr val="F2F2F2"/>
    </a:solidFill>
    <a:ln w="936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360" cap="flat" cmpd="sng" algn="ctr">
          <a:solidFill>
            <a:srgbClr val="D9D9D9"/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0416666666667"/>
          <c:y val="6.52787037037037E-2"/>
          <c:w val="0.88021138888888883"/>
          <c:h val="0.66761250000000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ד-15'!$B$3</c:f>
              <c:strCache>
                <c:ptCount val="1"/>
                <c:pt idx="0">
                  <c:v>החלף</c:v>
                </c:pt>
              </c:strCache>
            </c:strRef>
          </c:tx>
          <c:spPr>
            <a:solidFill>
              <a:srgbClr val="177990"/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77990"/>
              </a:solidFill>
              <a:ln w="9000" cap="flat" cmpd="sng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70-4F53-9A61-2C930694ABA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D70-4F53-9A61-2C930694ABA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D70-4F53-9A61-2C930694AB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'נתונים ד-15'!$A$4:$A$8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ד-15'!$B$4:$B$8</c:f>
              <c:numCache>
                <c:formatCode>0.0</c:formatCode>
                <c:ptCount val="5"/>
                <c:pt idx="0">
                  <c:v>61.9</c:v>
                </c:pt>
                <c:pt idx="1">
                  <c:v>57.9</c:v>
                </c:pt>
                <c:pt idx="2">
                  <c:v>55.9</c:v>
                </c:pt>
                <c:pt idx="3">
                  <c:v>56.1</c:v>
                </c:pt>
                <c:pt idx="4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0-4F53-9A61-2C930694ABAF}"/>
            </c:ext>
          </c:extLst>
        </c:ser>
        <c:ser>
          <c:idx val="1"/>
          <c:order val="1"/>
          <c:tx>
            <c:strRef>
              <c:f>'נתונים ד-15'!$C$3</c:f>
              <c:strCache>
                <c:ptCount val="1"/>
                <c:pt idx="0">
                  <c:v>ספוט</c:v>
                </c:pt>
              </c:strCache>
            </c:strRef>
          </c:tx>
          <c:spPr>
            <a:solidFill>
              <a:srgbClr val="2E2A74"/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D70-4F53-9A61-2C930694ABA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D70-4F53-9A61-2C930694ABA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D70-4F53-9A61-2C930694AB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'נתונים ד-15'!$A$4:$A$8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ד-15'!$C$4:$C$8</c:f>
              <c:numCache>
                <c:formatCode>0.0</c:formatCode>
                <c:ptCount val="5"/>
                <c:pt idx="0">
                  <c:v>25.8</c:v>
                </c:pt>
                <c:pt idx="1">
                  <c:v>29.6</c:v>
                </c:pt>
                <c:pt idx="2">
                  <c:v>30.1</c:v>
                </c:pt>
                <c:pt idx="3">
                  <c:v>31.2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70-4F53-9A61-2C930694ABAF}"/>
            </c:ext>
          </c:extLst>
        </c:ser>
        <c:ser>
          <c:idx val="2"/>
          <c:order val="2"/>
          <c:tx>
            <c:strRef>
              <c:f>'נתונים ד-15'!$D$3</c:f>
              <c:strCache>
                <c:ptCount val="1"/>
                <c:pt idx="0">
                  <c:v>עתידיות</c:v>
                </c:pt>
              </c:strCache>
            </c:strRef>
          </c:tx>
          <c:spPr>
            <a:solidFill>
              <a:srgbClr val="AEDCE0"/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D70-4F53-9A61-2C930694ABA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D70-4F53-9A61-2C930694ABA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D70-4F53-9A61-2C930694ABAF}"/>
              </c:ext>
            </c:extLst>
          </c:dPt>
          <c:dLbls>
            <c:dLbl>
              <c:idx val="0"/>
              <c:layout>
                <c:manualLayout>
                  <c:x val="3.527777777777745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70-4F53-9A61-2C930694A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'נתונים ד-15'!$A$4:$A$8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ד-15'!$D$4:$D$8</c:f>
              <c:numCache>
                <c:formatCode>0.0</c:formatCode>
                <c:ptCount val="5"/>
                <c:pt idx="0">
                  <c:v>9</c:v>
                </c:pt>
                <c:pt idx="1">
                  <c:v>9</c:v>
                </c:pt>
                <c:pt idx="2">
                  <c:v>8.6999999999999993</c:v>
                </c:pt>
                <c:pt idx="3">
                  <c:v>8.8000000000000007</c:v>
                </c:pt>
                <c:pt idx="4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70-4F53-9A61-2C930694ABAF}"/>
            </c:ext>
          </c:extLst>
        </c:ser>
        <c:ser>
          <c:idx val="3"/>
          <c:order val="3"/>
          <c:tx>
            <c:strRef>
              <c:f>'נתונים ד-15'!$E$3</c:f>
              <c:strCache>
                <c:ptCount val="1"/>
                <c:pt idx="0">
                  <c:v>אופציות</c:v>
                </c:pt>
              </c:strCache>
            </c:strRef>
          </c:tx>
          <c:spPr>
            <a:solidFill>
              <a:srgbClr val="595959"/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95959"/>
              </a:solidFill>
              <a:ln w="0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0D70-4F53-9A61-2C930694ABAF}"/>
              </c:ext>
            </c:extLst>
          </c:dPt>
          <c:dPt>
            <c:idx val="3"/>
            <c:invertIfNegative val="0"/>
            <c:bubble3D val="0"/>
            <c:spPr>
              <a:solidFill>
                <a:srgbClr val="595959"/>
              </a:solidFill>
              <a:ln w="0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0D70-4F53-9A61-2C930694ABAF}"/>
              </c:ext>
            </c:extLst>
          </c:dPt>
          <c:dPt>
            <c:idx val="4"/>
            <c:invertIfNegative val="0"/>
            <c:bubble3D val="0"/>
            <c:spPr>
              <a:solidFill>
                <a:srgbClr val="595959"/>
              </a:solidFill>
              <a:ln w="0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0D70-4F53-9A61-2C930694ABAF}"/>
              </c:ext>
            </c:extLst>
          </c:dPt>
          <c:cat>
            <c:numRef>
              <c:f>'נתונים ד-15'!$A$4:$A$8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ד-15'!$E$4:$E$8</c:f>
              <c:numCache>
                <c:formatCode>0.0</c:formatCode>
                <c:ptCount val="5"/>
                <c:pt idx="0">
                  <c:v>3.2</c:v>
                </c:pt>
                <c:pt idx="1">
                  <c:v>3.5</c:v>
                </c:pt>
                <c:pt idx="2">
                  <c:v>5.3</c:v>
                </c:pt>
                <c:pt idx="3">
                  <c:v>3.8</c:v>
                </c:pt>
                <c:pt idx="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D70-4F53-9A61-2C930694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23717"/>
        <c:axId val="62816192"/>
      </c:barChart>
      <c:catAx>
        <c:axId val="50523717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360" cap="flat" cmpd="sng">
            <a:solidFill>
              <a:srgbClr val="B4B4B4"/>
            </a:solidFill>
            <a:round/>
          </a:ln>
          <a:effectLst/>
        </c:spPr>
        <c:txPr>
          <a:bodyPr wrap="square"/>
          <a:lstStyle/>
          <a:p>
            <a:pPr>
              <a:defRPr lang="en-US" sz="1000" b="0" u="non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62816192"/>
        <c:crosses val="autoZero"/>
        <c:auto val="1"/>
        <c:lblAlgn val="ctr"/>
        <c:lblOffset val="100"/>
        <c:noMultiLvlLbl val="0"/>
      </c:catAx>
      <c:valAx>
        <c:axId val="62816192"/>
        <c:scaling>
          <c:orientation val="minMax"/>
          <c:max val="1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360" cap="flat" cmpd="sng">
            <a:noFill/>
            <a:round/>
          </a:ln>
          <a:effectLst/>
        </c:spPr>
        <c:txPr>
          <a:bodyPr wrap="square"/>
          <a:lstStyle/>
          <a:p>
            <a:pPr>
              <a:defRPr lang="en-US" sz="1000" b="0" u="non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50523717"/>
        <c:crosses val="autoZero"/>
        <c:crossBetween val="between"/>
      </c:valAx>
      <c:spPr>
        <a:solidFill>
          <a:srgbClr val="F2F2F2"/>
        </a:solidFill>
        <a:ln w="0">
          <a:noFill/>
        </a:ln>
        <a:effectLst/>
      </c:spPr>
    </c:plotArea>
    <c:legend>
      <c:legendPos val="b"/>
      <c:layout>
        <c:manualLayout>
          <c:xMode val="edge"/>
          <c:yMode val="edge"/>
          <c:x val="0.17855194444444442"/>
          <c:y val="0.88779953703703718"/>
          <c:w val="0.63584027777777774"/>
          <c:h val="0.10632083333333334"/>
        </c:manualLayout>
      </c:layout>
      <c:overlay val="0"/>
      <c:spPr>
        <a:noFill/>
        <a:ln w="0">
          <a:noFill/>
        </a:ln>
        <a:effectLst/>
      </c:spPr>
      <c:txPr>
        <a:bodyPr wrap="square"/>
        <a:lstStyle/>
        <a:p>
          <a:pPr>
            <a:defRPr lang="en-US" sz="1050" b="0" u="non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1"/>
  </c:chart>
  <c:spPr>
    <a:solidFill>
      <a:srgbClr val="F2F2F2"/>
    </a:solidFill>
    <a:ln w="9360" cap="flat" cmpd="sng">
      <a:noFill/>
      <a:round/>
    </a:ln>
    <a:effectLst/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0944444444445"/>
          <c:y val="6.9776388888888888E-2"/>
          <c:w val="0.83770166666666668"/>
          <c:h val="0.6872138888888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ד 16'!$B$3</c:f>
              <c:strCache>
                <c:ptCount val="1"/>
                <c:pt idx="0">
                  <c:v>זר מול זר</c:v>
                </c:pt>
              </c:strCache>
            </c:strRef>
          </c:tx>
          <c:spPr>
            <a:solidFill>
              <a:srgbClr val="28B6C7"/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8B6C7"/>
              </a:solidFill>
              <a:ln w="9000" cap="flat" cmpd="sng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40-4B39-9312-5BB2837963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40-4B39-9312-5BB2837963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40-4B39-9312-5BB2837963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'נתונים ד 16'!$A$4:$A$8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 16'!$B$4:$B$8</c:f>
              <c:numCache>
                <c:formatCode>0.0</c:formatCode>
                <c:ptCount val="5"/>
                <c:pt idx="0">
                  <c:v>50</c:v>
                </c:pt>
                <c:pt idx="1">
                  <c:v>54.9</c:v>
                </c:pt>
                <c:pt idx="2">
                  <c:v>58.1</c:v>
                </c:pt>
                <c:pt idx="3">
                  <c:v>57.9</c:v>
                </c:pt>
                <c:pt idx="4">
                  <c:v>63.4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40-4B39-9312-5BB2837963FF}"/>
            </c:ext>
          </c:extLst>
        </c:ser>
        <c:ser>
          <c:idx val="1"/>
          <c:order val="1"/>
          <c:tx>
            <c:strRef>
              <c:f>'נתונים ד 16'!$C$3</c:f>
              <c:strCache>
                <c:ptCount val="1"/>
                <c:pt idx="0">
                  <c:v>מקומי-זר</c:v>
                </c:pt>
              </c:strCache>
            </c:strRef>
          </c:tx>
          <c:spPr>
            <a:solidFill>
              <a:srgbClr val="AEDCE0"/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40-4B39-9312-5BB2837963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40-4B39-9312-5BB2837963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140-4B39-9312-5BB2837963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'נתונים ד 16'!$A$4:$A$8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 16'!$C$4:$C$8</c:f>
              <c:numCache>
                <c:formatCode>0.0</c:formatCode>
                <c:ptCount val="5"/>
                <c:pt idx="0">
                  <c:v>25.7</c:v>
                </c:pt>
                <c:pt idx="1">
                  <c:v>22.2</c:v>
                </c:pt>
                <c:pt idx="2">
                  <c:v>21.2</c:v>
                </c:pt>
                <c:pt idx="3">
                  <c:v>19.899999999999999</c:v>
                </c:pt>
                <c:pt idx="4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40-4B39-9312-5BB2837963FF}"/>
            </c:ext>
          </c:extLst>
        </c:ser>
        <c:ser>
          <c:idx val="2"/>
          <c:order val="2"/>
          <c:tx>
            <c:strRef>
              <c:f>'נתונים ד 16'!$D$3</c:f>
              <c:strCache>
                <c:ptCount val="1"/>
                <c:pt idx="0">
                  <c:v>מקומי-מקומי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000" cap="flat" cmpd="sng">
              <a:noFill/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140-4B39-9312-5BB2837963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140-4B39-9312-5BB2837963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140-4B39-9312-5BB2837963F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'נתונים ד 16'!$A$4:$A$8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'נתונים ד 16'!$D$4:$D$8</c:f>
              <c:numCache>
                <c:formatCode>0.0</c:formatCode>
                <c:ptCount val="5"/>
                <c:pt idx="0">
                  <c:v>24.3</c:v>
                </c:pt>
                <c:pt idx="1">
                  <c:v>23</c:v>
                </c:pt>
                <c:pt idx="2">
                  <c:v>20.7</c:v>
                </c:pt>
                <c:pt idx="3">
                  <c:v>22.3</c:v>
                </c:pt>
                <c:pt idx="4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40-4B39-9312-5BB2837963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90738"/>
        <c:axId val="66853707"/>
      </c:barChart>
      <c:catAx>
        <c:axId val="619073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360" cap="flat" cmpd="sng">
            <a:solidFill>
              <a:srgbClr val="B4B4B4"/>
            </a:solidFill>
            <a:round/>
          </a:ln>
          <a:effectLst/>
        </c:spPr>
        <c:txPr>
          <a:bodyPr wrap="square"/>
          <a:lstStyle/>
          <a:p>
            <a:pPr>
              <a:defRPr lang="en-US" sz="1050" b="0" u="non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66853707"/>
        <c:crosses val="autoZero"/>
        <c:auto val="1"/>
        <c:lblAlgn val="ctr"/>
        <c:lblOffset val="100"/>
        <c:noMultiLvlLbl val="0"/>
      </c:catAx>
      <c:valAx>
        <c:axId val="66853707"/>
        <c:scaling>
          <c:orientation val="minMax"/>
          <c:max val="1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9360" cap="flat" cmpd="sng">
            <a:noFill/>
            <a:round/>
          </a:ln>
          <a:effectLst/>
        </c:spPr>
        <c:txPr>
          <a:bodyPr wrap="square"/>
          <a:lstStyle/>
          <a:p>
            <a:pPr>
              <a:defRPr lang="en-US" sz="1050" b="0" u="non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6190738"/>
        <c:crosses val="autoZero"/>
        <c:crossBetween val="between"/>
      </c:valAx>
      <c:spPr>
        <a:solidFill>
          <a:srgbClr val="F2F2F2"/>
        </a:solidFill>
        <a:ln w="0">
          <a:noFill/>
        </a:ln>
        <a:effectLst/>
      </c:spPr>
    </c:plotArea>
    <c:legend>
      <c:legendPos val="b"/>
      <c:layout/>
      <c:overlay val="0"/>
      <c:spPr>
        <a:noFill/>
        <a:ln w="0">
          <a:noFill/>
        </a:ln>
        <a:effectLst/>
      </c:spPr>
      <c:txPr>
        <a:bodyPr wrap="square"/>
        <a:lstStyle/>
        <a:p>
          <a:pPr>
            <a:defRPr lang="en-US" sz="1000" b="0" u="non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1"/>
  </c:chart>
  <c:spPr>
    <a:solidFill>
      <a:srgbClr val="F2F2F2"/>
    </a:solidFill>
    <a:ln w="9360" cap="flat" cmpd="sng">
      <a:noFill/>
      <a:round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6518518518519"/>
          <c:y val="3.9444135802469138E-2"/>
          <c:w val="0.71095074074074061"/>
          <c:h val="0.846391049382715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'נתונים ד''-2'!$B$1</c:f>
              <c:strCache>
                <c:ptCount val="1"/>
                <c:pt idx="0">
                  <c:v>תרומה לפיחות</c:v>
                </c:pt>
              </c:strCache>
            </c:strRef>
          </c:tx>
          <c:spPr>
            <a:solidFill>
              <a:srgbClr val="079198"/>
            </a:solidFill>
            <a:ln w="15875" cmpd="sng">
              <a:prstDash val="solid"/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1502-4E61-AC6B-25390821DF69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1502-4E61-AC6B-25390821DF69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1502-4E61-AC6B-25390821DF69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1502-4E61-AC6B-25390821DF69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1502-4E61-AC6B-25390821DF69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6-1502-4E61-AC6B-25390821DF69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1502-4E61-AC6B-25390821DF69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8-1502-4E61-AC6B-25390821DF69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1502-4E61-AC6B-25390821DF69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1502-4E61-AC6B-25390821DF69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C-1502-4E61-AC6B-25390821DF69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5875" cmpd="sng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225-4351-B23D-81E9902EA550}"/>
              </c:ext>
            </c:extLst>
          </c:dPt>
          <c:dPt>
            <c:idx val="13"/>
            <c:invertIfNegative val="1"/>
            <c:bubble3D val="0"/>
            <c:spPr>
              <a:solidFill>
                <a:srgbClr val="177990"/>
              </a:solidFill>
              <a:ln w="15875" cmpd="sng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AA4-49C4-851E-C5E2D570D6BC}"/>
              </c:ext>
            </c:extLst>
          </c:dPt>
          <c:dLbls>
            <c:dLbl>
              <c:idx val="0"/>
              <c:layout>
                <c:manualLayout>
                  <c:x val="-1.1727777777776915E-3"/>
                  <c:y val="-3.07314814814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2-4E61-AC6B-25390821DF69}"/>
                </c:ext>
              </c:extLst>
            </c:dLbl>
            <c:dLbl>
              <c:idx val="1"/>
              <c:layout>
                <c:manualLayout>
                  <c:x val="-3.5274074074074075E-3"/>
                  <c:y val="6.1728395062626664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2-4E61-AC6B-25390821DF69}"/>
                </c:ext>
              </c:extLst>
            </c:dLbl>
            <c:dLbl>
              <c:idx val="8"/>
              <c:layout>
                <c:manualLayout>
                  <c:x val="-8.294453084499740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02-4E61-AC6B-25390821DF69}"/>
                </c:ext>
              </c:extLst>
            </c:dLbl>
            <c:dLbl>
              <c:idx val="9"/>
              <c:layout>
                <c:manualLayout>
                  <c:x val="-1.7636388888888896E-2"/>
                  <c:y val="-1.0915410052909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284166666666661E-2"/>
                      <c:h val="4.798657407407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502-4E61-AC6B-25390821DF69}"/>
                </c:ext>
              </c:extLst>
            </c:dLbl>
            <c:dLbl>
              <c:idx val="10"/>
              <c:layout>
                <c:manualLayout>
                  <c:x val="-1.7149166666666538E-2"/>
                  <c:y val="5.88564814814814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339722222222226E-2"/>
                      <c:h val="6.31055555555555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1502-4E61-AC6B-25390821DF69}"/>
                </c:ext>
              </c:extLst>
            </c:dLbl>
            <c:dLbl>
              <c:idx val="11"/>
              <c:layout>
                <c:manualLayout>
                  <c:x val="-7.05555555555555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25-4351-B23D-81E9902EA550}"/>
                </c:ext>
              </c:extLst>
            </c:dLbl>
            <c:dLbl>
              <c:idx val="12"/>
              <c:layout>
                <c:manualLayout>
                  <c:x val="-1.0583333333333333E-2"/>
                  <c:y val="-3.918827160493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A4-49C4-851E-C5E2D570D6BC}"/>
                </c:ext>
              </c:extLst>
            </c:dLbl>
            <c:dLbl>
              <c:idx val="13"/>
              <c:layout>
                <c:manualLayout>
                  <c:x val="-7.05555555555555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A4-49C4-851E-C5E2D570D6B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rtl="0">
                  <a:defRPr sz="1100" b="0" i="0" u="none" strike="noStrike" baseline="0">
                    <a:solidFill>
                      <a:srgbClr val="000000"/>
                    </a:solidFill>
                    <a:latin typeface="Assistant" panose="00000500000000000000" pitchFamily="2" charset="-79"/>
                    <a:ea typeface="David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'נתונים ד''-2'!$A$2:$A$14</c:f>
              <c:strCache>
                <c:ptCount val="13"/>
                <c:pt idx="0">
                  <c:v>(USD) ארצות הברית</c:v>
                </c:pt>
                <c:pt idx="1">
                  <c:v>(TRY) טורקיה</c:v>
                </c:pt>
                <c:pt idx="2">
                  <c:v>(CNY) סין</c:v>
                </c:pt>
                <c:pt idx="3">
                  <c:v>שאר המטבעות</c:v>
                </c:pt>
                <c:pt idx="4">
                  <c:v>(JPY) יפן</c:v>
                </c:pt>
                <c:pt idx="5">
                  <c:v>(GBP) אנגליה</c:v>
                </c:pt>
                <c:pt idx="6">
                  <c:v>הודו (INR)</c:v>
                </c:pt>
                <c:pt idx="7">
                  <c:v>(EUR) גוש האירו</c:v>
                </c:pt>
                <c:pt idx="8">
                  <c:v>(KRW) דרום קוריאה </c:v>
                </c:pt>
                <c:pt idx="9">
                  <c:v>הונג קונג (HKD)</c:v>
                </c:pt>
                <c:pt idx="10">
                  <c:v>אוקראינה (UAH)</c:v>
                </c:pt>
                <c:pt idx="11">
                  <c:v>(CAD) קנדה</c:v>
                </c:pt>
                <c:pt idx="12">
                  <c:v>(RUB) רוסיה</c:v>
                </c:pt>
              </c:strCache>
            </c:strRef>
          </c:cat>
          <c:val>
            <c:numRef>
              <c:f>'נתונים ד''-2'!$B$2:$B$14</c:f>
              <c:numCache>
                <c:formatCode>0.00</c:formatCode>
                <c:ptCount val="13"/>
                <c:pt idx="0">
                  <c:v>-3.77</c:v>
                </c:pt>
                <c:pt idx="1">
                  <c:v>-1.21</c:v>
                </c:pt>
                <c:pt idx="2">
                  <c:v>-1.05</c:v>
                </c:pt>
                <c:pt idx="3">
                  <c:v>-0.65</c:v>
                </c:pt>
                <c:pt idx="4">
                  <c:v>-0.42</c:v>
                </c:pt>
                <c:pt idx="5">
                  <c:v>-0.41</c:v>
                </c:pt>
                <c:pt idx="6">
                  <c:v>-0.37</c:v>
                </c:pt>
                <c:pt idx="7">
                  <c:v>-0.33</c:v>
                </c:pt>
                <c:pt idx="8">
                  <c:v>-0.22</c:v>
                </c:pt>
                <c:pt idx="9">
                  <c:v>-0.17</c:v>
                </c:pt>
                <c:pt idx="10">
                  <c:v>-0.15</c:v>
                </c:pt>
                <c:pt idx="11">
                  <c:v>-0.11</c:v>
                </c:pt>
                <c:pt idx="12">
                  <c:v>0.46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A6A6A6"/>
                  </a:solidFill>
                  <a:ln w="15875" cmpd="sng"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D-1502-4E61-AC6B-25390821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0149632"/>
        <c:axId val="200155520"/>
      </c:barChart>
      <c:catAx>
        <c:axId val="200149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ssistant" panose="00000500000000000000" pitchFamily="2" charset="-79"/>
                <a:ea typeface="Arial"/>
                <a:cs typeface="Assistant" panose="00000500000000000000" pitchFamily="2" charset="-79"/>
              </a:defRPr>
            </a:pPr>
            <a:endParaRPr lang="he-IL"/>
          </a:p>
        </c:txPr>
        <c:crossAx val="200155520"/>
        <c:crosses val="autoZero"/>
        <c:auto val="1"/>
        <c:lblAlgn val="ctr"/>
        <c:lblOffset val="100"/>
        <c:noMultiLvlLbl val="0"/>
      </c:catAx>
      <c:valAx>
        <c:axId val="200155520"/>
        <c:scaling>
          <c:orientation val="minMax"/>
          <c:max val="0.60000000000000009"/>
        </c:scaling>
        <c:delete val="1"/>
        <c:axPos val="t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crossAx val="200149632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David"/>
          <a:ea typeface="David"/>
          <a:cs typeface="David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97638888888889"/>
          <c:y val="4.1970833333333332E-2"/>
          <c:w val="0.82126777777777782"/>
          <c:h val="0.841090277777777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'נתונים ד''-3'!$B$2</c:f>
              <c:strCache>
                <c:ptCount val="1"/>
                <c:pt idx="0">
                  <c:v>שינוי 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32A-498F-8A65-BA28129A47E8}"/>
              </c:ext>
            </c:extLst>
          </c:dPt>
          <c:dPt>
            <c:idx val="5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37FD-4238-BDD7-35FD8F5A428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36-4655-ACF7-8A89461069E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36-4655-ACF7-8A89461069EA}"/>
              </c:ext>
            </c:extLst>
          </c:dPt>
          <c:dPt>
            <c:idx val="11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E1A3-47A9-A4C3-FCC5C434331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E36-4655-ACF7-8A89461069E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E36-4655-ACF7-8A89461069E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E36-4655-ACF7-8A89461069E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E36-4655-ACF7-8A89461069E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E36-4655-ACF7-8A89461069E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E36-4655-ACF7-8A89461069E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E36-4655-ACF7-8A89461069EA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E4B9-4197-8D52-A7794EFF32F3}"/>
                </c:ext>
              </c:extLst>
            </c:dLbl>
            <c:dLbl>
              <c:idx val="1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CE36-4655-ACF7-8A89461069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'נתונים ד''-3'!$A$3:$A$13</c:f>
              <c:strCache>
                <c:ptCount val="11"/>
                <c:pt idx="0">
                  <c:v>שבדיה</c:v>
                </c:pt>
                <c:pt idx="1">
                  <c:v>מקסיקו</c:v>
                </c:pt>
                <c:pt idx="2">
                  <c:v>שוויץ</c:v>
                </c:pt>
                <c:pt idx="3">
                  <c:v>נורבגיה</c:v>
                </c:pt>
                <c:pt idx="4">
                  <c:v>ברזיל</c:v>
                </c:pt>
                <c:pt idx="5">
                  <c:v>ישראל</c:v>
                </c:pt>
                <c:pt idx="6">
                  <c:v>גוש האירו</c:v>
                </c:pt>
                <c:pt idx="7">
                  <c:v>בריטניה</c:v>
                </c:pt>
                <c:pt idx="8">
                  <c:v>קנדה</c:v>
                </c:pt>
                <c:pt idx="9">
                  <c:v>סין</c:v>
                </c:pt>
                <c:pt idx="10">
                  <c:v>יפן</c:v>
                </c:pt>
              </c:strCache>
            </c:strRef>
          </c:cat>
          <c:val>
            <c:numRef>
              <c:f>'נתונים ד''-3'!$B$3:$B$13</c:f>
              <c:numCache>
                <c:formatCode>General</c:formatCode>
                <c:ptCount val="11"/>
                <c:pt idx="0">
                  <c:v>-20.05</c:v>
                </c:pt>
                <c:pt idx="1">
                  <c:v>-15.79</c:v>
                </c:pt>
                <c:pt idx="2">
                  <c:v>-14.4</c:v>
                </c:pt>
                <c:pt idx="3">
                  <c:v>-12.9</c:v>
                </c:pt>
                <c:pt idx="4">
                  <c:v>-12.83</c:v>
                </c:pt>
                <c:pt idx="5">
                  <c:v>-12.5</c:v>
                </c:pt>
                <c:pt idx="6">
                  <c:v>-11.3</c:v>
                </c:pt>
                <c:pt idx="7">
                  <c:v>-7.45</c:v>
                </c:pt>
                <c:pt idx="8">
                  <c:v>-4.88</c:v>
                </c:pt>
                <c:pt idx="9">
                  <c:v>-4.45</c:v>
                </c:pt>
                <c:pt idx="10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36-4655-ACF7-8A89461069E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0732672"/>
        <c:axId val="200556544"/>
      </c:barChart>
      <c:catAx>
        <c:axId val="200732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 rtl="1">
              <a:defRPr sz="1100">
                <a:solidFill>
                  <a:schemeClr val="tx1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0556544"/>
        <c:crosses val="autoZero"/>
        <c:auto val="1"/>
        <c:lblAlgn val="r"/>
        <c:lblOffset val="100"/>
        <c:noMultiLvlLbl val="0"/>
      </c:catAx>
      <c:valAx>
        <c:axId val="200556544"/>
        <c:scaling>
          <c:orientation val="minMax"/>
        </c:scaling>
        <c:delete val="1"/>
        <c:axPos val="b"/>
        <c:numFmt formatCode="#,##0.0" sourceLinked="0"/>
        <c:majorTickMark val="out"/>
        <c:minorTickMark val="none"/>
        <c:tickLblPos val="nextTo"/>
        <c:crossAx val="200732672"/>
        <c:crosses val="autoZero"/>
        <c:crossBetween val="between"/>
        <c:majorUnit val="7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97638888888889"/>
          <c:y val="4.1970833333333332E-2"/>
          <c:w val="0.82126777777777782"/>
          <c:h val="0.841090277777777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'נתונים ד''-3'!$B$2</c:f>
              <c:strCache>
                <c:ptCount val="1"/>
                <c:pt idx="0">
                  <c:v>שינוי 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22-4CD0-845D-E09DE439220F}"/>
              </c:ext>
            </c:extLst>
          </c:dPt>
          <c:dPt>
            <c:idx val="6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522-4CD0-845D-E09DE43922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22-4CD0-845D-E09DE439220F}"/>
              </c:ext>
            </c:extLst>
          </c:dPt>
          <c:dPt>
            <c:idx val="11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522-4CD0-845D-E09DE439220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22-4CD0-845D-E09DE439220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22-4CD0-845D-E09DE439220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22-4CD0-845D-E09DE439220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522-4CD0-845D-E09DE439220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522-4CD0-845D-E09DE439220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22-4CD0-845D-E09DE439220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522-4CD0-845D-E09DE439220F}"/>
              </c:ext>
            </c:extLst>
          </c:dPt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E522-4CD0-845D-E09DE439220F}"/>
                </c:ext>
              </c:extLst>
            </c:dLbl>
            <c:dLbl>
              <c:idx val="1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latin typeface="Assistant" panose="00000500000000000000" pitchFamily="2" charset="-79"/>
                      <a:cs typeface="Assistant" panose="00000500000000000000" pitchFamily="2" charset="-79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E522-4CD0-845D-E09DE439220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ssistant" panose="00000500000000000000" pitchFamily="2" charset="-79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'נתונים ד''-3'!$A$3:$A$13</c:f>
              <c:strCache>
                <c:ptCount val="11"/>
                <c:pt idx="0">
                  <c:v>שבדיה</c:v>
                </c:pt>
                <c:pt idx="1">
                  <c:v>מקסיקו</c:v>
                </c:pt>
                <c:pt idx="2">
                  <c:v>שוויץ</c:v>
                </c:pt>
                <c:pt idx="3">
                  <c:v>נורבגיה</c:v>
                </c:pt>
                <c:pt idx="4">
                  <c:v>ברזיל</c:v>
                </c:pt>
                <c:pt idx="5">
                  <c:v>ישראל</c:v>
                </c:pt>
                <c:pt idx="6">
                  <c:v>גוש האירו</c:v>
                </c:pt>
                <c:pt idx="7">
                  <c:v>בריטניה</c:v>
                </c:pt>
                <c:pt idx="8">
                  <c:v>קנדה</c:v>
                </c:pt>
                <c:pt idx="9">
                  <c:v>סין</c:v>
                </c:pt>
                <c:pt idx="10">
                  <c:v>יפן</c:v>
                </c:pt>
              </c:strCache>
            </c:strRef>
          </c:cat>
          <c:val>
            <c:numRef>
              <c:f>'נתונים ד''-3'!$B$3:$B$13</c:f>
              <c:numCache>
                <c:formatCode>General</c:formatCode>
                <c:ptCount val="11"/>
                <c:pt idx="0">
                  <c:v>-20.05</c:v>
                </c:pt>
                <c:pt idx="1">
                  <c:v>-15.79</c:v>
                </c:pt>
                <c:pt idx="2">
                  <c:v>-14.4</c:v>
                </c:pt>
                <c:pt idx="3">
                  <c:v>-12.9</c:v>
                </c:pt>
                <c:pt idx="4">
                  <c:v>-12.83</c:v>
                </c:pt>
                <c:pt idx="5">
                  <c:v>-12.5</c:v>
                </c:pt>
                <c:pt idx="6">
                  <c:v>-11.3</c:v>
                </c:pt>
                <c:pt idx="7">
                  <c:v>-7.45</c:v>
                </c:pt>
                <c:pt idx="8">
                  <c:v>-4.88</c:v>
                </c:pt>
                <c:pt idx="9">
                  <c:v>-4.45</c:v>
                </c:pt>
                <c:pt idx="10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22-4CD0-845D-E09DE439220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200732672"/>
        <c:axId val="200556544"/>
      </c:barChart>
      <c:catAx>
        <c:axId val="200732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 rtl="1">
              <a:defRPr sz="1100">
                <a:solidFill>
                  <a:schemeClr val="tx1"/>
                </a:solidFill>
                <a:latin typeface="Assistant" panose="00000500000000000000" pitchFamily="2" charset="-79"/>
                <a:cs typeface="Assistant" panose="00000500000000000000" pitchFamily="2" charset="-79"/>
              </a:defRPr>
            </a:pPr>
            <a:endParaRPr lang="he-IL"/>
          </a:p>
        </c:txPr>
        <c:crossAx val="200556544"/>
        <c:crosses val="autoZero"/>
        <c:auto val="1"/>
        <c:lblAlgn val="r"/>
        <c:lblOffset val="100"/>
        <c:noMultiLvlLbl val="0"/>
      </c:catAx>
      <c:valAx>
        <c:axId val="200556544"/>
        <c:scaling>
          <c:orientation val="minMax"/>
        </c:scaling>
        <c:delete val="1"/>
        <c:axPos val="b"/>
        <c:numFmt formatCode="#,##0.0" sourceLinked="0"/>
        <c:majorTickMark val="out"/>
        <c:minorTickMark val="none"/>
        <c:tickLblPos val="nextTo"/>
        <c:crossAx val="200732672"/>
        <c:crosses val="autoZero"/>
        <c:crossBetween val="between"/>
        <c:majorUnit val="7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39618804453006E-2"/>
          <c:y val="4.5046296296296306E-2"/>
          <c:w val="0.91650495848284608"/>
          <c:h val="0.54279691358024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'נתונים ד''-4'!$C$1</c:f>
              <c:strCache>
                <c:ptCount val="1"/>
                <c:pt idx="0">
                  <c:v>גלובלי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'נתונים ד''-4'!$A$2:$A$13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'נתונים ד''-4'!$C$2:$C$13</c:f>
              <c:numCache>
                <c:formatCode>#,##0.0</c:formatCode>
                <c:ptCount val="12"/>
                <c:pt idx="0">
                  <c:v>-0.6518720121410001</c:v>
                </c:pt>
                <c:pt idx="1">
                  <c:v>-0.60641774571999973</c:v>
                </c:pt>
                <c:pt idx="2">
                  <c:v>-2.504641416588</c:v>
                </c:pt>
                <c:pt idx="3">
                  <c:v>-4.453979331998001</c:v>
                </c:pt>
                <c:pt idx="4">
                  <c:v>-0.14941896977199973</c:v>
                </c:pt>
                <c:pt idx="5">
                  <c:v>-2.248128987196</c:v>
                </c:pt>
                <c:pt idx="6">
                  <c:v>3.0782548664379998</c:v>
                </c:pt>
                <c:pt idx="7">
                  <c:v>-2.1473136919089999</c:v>
                </c:pt>
                <c:pt idx="8">
                  <c:v>-9.5383506633999915E-2</c:v>
                </c:pt>
                <c:pt idx="9">
                  <c:v>2.2138208188010005</c:v>
                </c:pt>
                <c:pt idx="10">
                  <c:v>-0.21275542105224643</c:v>
                </c:pt>
                <c:pt idx="11">
                  <c:v>-1.042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8-4881-8721-7427A723EC86}"/>
            </c:ext>
          </c:extLst>
        </c:ser>
        <c:ser>
          <c:idx val="1"/>
          <c:order val="1"/>
          <c:tx>
            <c:strRef>
              <c:f>'נתונים ד''-4'!$D$1</c:f>
              <c:strCache>
                <c:ptCount val="1"/>
                <c:pt idx="0">
                  <c:v>מקומי</c:v>
                </c:pt>
              </c:strCache>
            </c:strRef>
          </c:tx>
          <c:spPr>
            <a:solidFill>
              <a:srgbClr val="177990"/>
            </a:solidFill>
            <a:ln>
              <a:noFill/>
            </a:ln>
            <a:effectLst/>
          </c:spPr>
          <c:invertIfNegative val="0"/>
          <c:cat>
            <c:numRef>
              <c:f>'נתונים ד''-4'!$A$2:$A$13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'נתונים ד''-4'!$D$2:$D$13</c:f>
              <c:numCache>
                <c:formatCode>#,##0.0</c:formatCode>
                <c:ptCount val="12"/>
                <c:pt idx="0">
                  <c:v>-1.2861731428259997</c:v>
                </c:pt>
                <c:pt idx="1">
                  <c:v>0.96919196805099994</c:v>
                </c:pt>
                <c:pt idx="2">
                  <c:v>6.0080100964909997</c:v>
                </c:pt>
                <c:pt idx="3">
                  <c:v>2.2513070025589994</c:v>
                </c:pt>
                <c:pt idx="4">
                  <c:v>-3.1772329991699997</c:v>
                </c:pt>
                <c:pt idx="5">
                  <c:v>-1.9905316303789999</c:v>
                </c:pt>
                <c:pt idx="6">
                  <c:v>-2.6048812014190252</c:v>
                </c:pt>
                <c:pt idx="7">
                  <c:v>0.48060844339099967</c:v>
                </c:pt>
                <c:pt idx="8">
                  <c:v>-0.68798898393999974</c:v>
                </c:pt>
                <c:pt idx="9">
                  <c:v>-4.1378380261679997</c:v>
                </c:pt>
                <c:pt idx="10">
                  <c:v>0.82757444965099991</c:v>
                </c:pt>
                <c:pt idx="11">
                  <c:v>-1.22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8-4881-8721-7427A723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99391544"/>
        <c:axId val="899392200"/>
      </c:barChart>
      <c:lineChart>
        <c:grouping val="standard"/>
        <c:varyColors val="0"/>
        <c:ser>
          <c:idx val="2"/>
          <c:order val="2"/>
          <c:tx>
            <c:v>שקל דולר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'נתונים ד''-4'!$F$15:$F$16</c:f>
              <c:numCache>
                <c:formatCode>General</c:formatCode>
                <c:ptCount val="2"/>
              </c:numCache>
            </c:numRef>
          </c:cat>
          <c:val>
            <c:numRef>
              <c:f>'נתונים ד''-4'!$E$2:$E$13</c:f>
              <c:numCache>
                <c:formatCode>#,##0.0</c:formatCode>
                <c:ptCount val="12"/>
                <c:pt idx="0">
                  <c:v>-1.9380451549669999</c:v>
                </c:pt>
                <c:pt idx="1">
                  <c:v>0.36277422233100021</c:v>
                </c:pt>
                <c:pt idx="2">
                  <c:v>3.5033686799029997</c:v>
                </c:pt>
                <c:pt idx="3">
                  <c:v>-2.2026723294390016</c:v>
                </c:pt>
                <c:pt idx="4">
                  <c:v>-3.3266519689419995</c:v>
                </c:pt>
                <c:pt idx="5">
                  <c:v>-4.2386606175750003</c:v>
                </c:pt>
                <c:pt idx="6">
                  <c:v>0.4733736650189746</c:v>
                </c:pt>
                <c:pt idx="7">
                  <c:v>-1.6667052485180003</c:v>
                </c:pt>
                <c:pt idx="8">
                  <c:v>-0.7833724905739996</c:v>
                </c:pt>
                <c:pt idx="9">
                  <c:v>-1.9240172073669992</c:v>
                </c:pt>
                <c:pt idx="10">
                  <c:v>0.61481902859875348</c:v>
                </c:pt>
                <c:pt idx="11">
                  <c:v>-2.262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8-4881-8721-7427A723E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91544"/>
        <c:axId val="899392200"/>
      </c:lineChart>
      <c:catAx>
        <c:axId val="89939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899392200"/>
        <c:crosses val="autoZero"/>
        <c:auto val="1"/>
        <c:lblAlgn val="ctr"/>
        <c:lblOffset val="100"/>
        <c:noMultiLvlLbl val="0"/>
      </c:catAx>
      <c:valAx>
        <c:axId val="899392200"/>
        <c:scaling>
          <c:orientation val="minMax"/>
          <c:max val="6"/>
          <c:min val="-6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70000"/>
                </a:srgbClr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8993915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44444444444447"/>
          <c:y val="0.91138086419753084"/>
          <c:w val="0.39560481481481491"/>
          <c:h val="8.8125617283950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r>
              <a:rPr lang="he-IL" sz="1100" b="0">
                <a:solidFill>
                  <a:schemeClr val="tx1">
                    <a:lumMod val="50000"/>
                    <a:lumOff val="50000"/>
                  </a:schemeClr>
                </a:solidFill>
              </a:rPr>
              <a:t>סך השפעה גלובלית</a:t>
            </a:r>
          </a:p>
        </c:rich>
      </c:tx>
      <c:layout>
        <c:manualLayout>
          <c:xMode val="edge"/>
          <c:yMode val="edge"/>
          <c:x val="0.11136033152890901"/>
          <c:y val="1.6500021653571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1.7095520109690173E-2"/>
          <c:y val="0.46571718259877698"/>
          <c:w val="0.93023751062663618"/>
          <c:h val="0.534282817401223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9A-4C73-90E0-5BD2DB8F1B86}"/>
              </c:ext>
            </c:extLst>
          </c:dPt>
          <c:dPt>
            <c:idx val="1"/>
            <c:invertIfNegative val="0"/>
            <c:bubble3D val="0"/>
            <c:spPr>
              <a:solidFill>
                <a:srgbClr val="1779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9A-4C73-90E0-5BD2DB8F1B86}"/>
              </c:ext>
            </c:extLst>
          </c:dPt>
          <c:dLbls>
            <c:dLbl>
              <c:idx val="0"/>
              <c:layout>
                <c:manualLayout>
                  <c:x val="-5.8158862791322192E-3"/>
                  <c:y val="9.7697151871219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50596378710258"/>
                      <c:h val="0.294353686060849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D9A-4C73-90E0-5BD2DB8F1B86}"/>
                </c:ext>
              </c:extLst>
            </c:dLbl>
            <c:dLbl>
              <c:idx val="1"/>
              <c:layout>
                <c:manualLayout>
                  <c:x val="-6.8577666443625247E-3"/>
                  <c:y val="7.8051283531868154E-3"/>
                </c:manualLayout>
              </c:layout>
              <c:tx>
                <c:rich>
                  <a:bodyPr/>
                  <a:lstStyle/>
                  <a:p>
                    <a:fld id="{04795F80-E05D-49A5-B4A7-47CE8F6B579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[ערך]</a:t>
                    </a:fld>
                    <a:endParaRPr lang="he-IL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502628992833311"/>
                      <c:h val="0.2220105553730432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D9A-4C73-90E0-5BD2DB8F1B8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ssistant" panose="00000500000000000000" pitchFamily="2" charset="-79"/>
                    <a:ea typeface="+mn-ea"/>
                    <a:cs typeface="Assistant" panose="00000500000000000000" pitchFamily="2" charset="-79"/>
                  </a:defRPr>
                </a:pPr>
                <a:endParaRPr lang="he-I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'נתונים ד''-4'!$G$2:$H$2</c:f>
              <c:numCache>
                <c:formatCode>#,##0.0</c:formatCode>
                <c:ptCount val="2"/>
                <c:pt idx="0">
                  <c:v>-8.23</c:v>
                </c:pt>
                <c:pt idx="1">
                  <c:v>-4.46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A-4C73-90E0-5BD2DB8F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908806752"/>
        <c:axId val="908804784"/>
      </c:barChart>
      <c:catAx>
        <c:axId val="9088067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08804784"/>
        <c:crosses val="autoZero"/>
        <c:auto val="1"/>
        <c:lblAlgn val="ctr"/>
        <c:lblOffset val="100"/>
        <c:noMultiLvlLbl val="0"/>
      </c:catAx>
      <c:valAx>
        <c:axId val="908804784"/>
        <c:scaling>
          <c:orientation val="minMax"/>
          <c:max val="2"/>
          <c:min val="-10"/>
        </c:scaling>
        <c:delete val="1"/>
        <c:axPos val="l"/>
        <c:numFmt formatCode="#,##0.0" sourceLinked="1"/>
        <c:majorTickMark val="out"/>
        <c:minorTickMark val="none"/>
        <c:tickLblPos val="nextTo"/>
        <c:crossAx val="90880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sz="1100"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93055555555551E-2"/>
          <c:y val="5.6446759259259252E-2"/>
          <c:w val="0.85240722222222221"/>
          <c:h val="0.6523101851851851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ד-5'!$C$1</c:f>
              <c:strCache>
                <c:ptCount val="1"/>
                <c:pt idx="0">
                  <c:v>ממוצע השווקים המתעוררים</c:v>
                </c:pt>
              </c:strCache>
            </c:strRef>
          </c:tx>
          <c:spPr>
            <a:ln w="25400" cap="rnd">
              <a:solidFill>
                <a:srgbClr val="28B6C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ABCA-4960-A4BB-7A7261E77FE7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BCA-4960-A4BB-7A7261E77FE7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38D0-4BD3-AE31-522FE1512D11}"/>
              </c:ext>
            </c:extLst>
          </c:dPt>
          <c:cat>
            <c:numRef>
              <c:f>'נתונים ד-5'!$A$2:$A$61</c:f>
              <c:numCache>
                <c:formatCode>General</c:formatCode>
                <c:ptCount val="60"/>
                <c:pt idx="5">
                  <c:v>2021</c:v>
                </c:pt>
                <c:pt idx="17">
                  <c:v>2022</c:v>
                </c:pt>
                <c:pt idx="29">
                  <c:v>2023</c:v>
                </c:pt>
                <c:pt idx="41">
                  <c:v>2024</c:v>
                </c:pt>
                <c:pt idx="53">
                  <c:v>2025</c:v>
                </c:pt>
              </c:numCache>
            </c:numRef>
          </c:cat>
          <c:val>
            <c:numRef>
              <c:f>'נתונים ד-5'!$C$2:$C$61</c:f>
              <c:numCache>
                <c:formatCode>0.00</c:formatCode>
                <c:ptCount val="60"/>
                <c:pt idx="0">
                  <c:v>10.056920000000002</c:v>
                </c:pt>
                <c:pt idx="1">
                  <c:v>9.6929600000000011</c:v>
                </c:pt>
                <c:pt idx="2">
                  <c:v>11.72771</c:v>
                </c:pt>
                <c:pt idx="3">
                  <c:v>10.010099999999998</c:v>
                </c:pt>
                <c:pt idx="4">
                  <c:v>9.5350900000000003</c:v>
                </c:pt>
                <c:pt idx="5">
                  <c:v>9.3342800000000015</c:v>
                </c:pt>
                <c:pt idx="6">
                  <c:v>9.3885899999999989</c:v>
                </c:pt>
                <c:pt idx="7">
                  <c:v>9.6462600000000016</c:v>
                </c:pt>
                <c:pt idx="8">
                  <c:v>9.8693299999999997</c:v>
                </c:pt>
                <c:pt idx="9">
                  <c:v>10.31446</c:v>
                </c:pt>
                <c:pt idx="10">
                  <c:v>13.099160000000001</c:v>
                </c:pt>
                <c:pt idx="11">
                  <c:v>14.71941</c:v>
                </c:pt>
                <c:pt idx="12">
                  <c:v>11.67389</c:v>
                </c:pt>
                <c:pt idx="13">
                  <c:v>10.881540000000001</c:v>
                </c:pt>
                <c:pt idx="14">
                  <c:v>13.146290000000002</c:v>
                </c:pt>
                <c:pt idx="15">
                  <c:v>12.25516</c:v>
                </c:pt>
                <c:pt idx="16">
                  <c:v>13.858929999999999</c:v>
                </c:pt>
                <c:pt idx="17">
                  <c:v>13.900539999999999</c:v>
                </c:pt>
                <c:pt idx="18">
                  <c:v>14.979800000000001</c:v>
                </c:pt>
                <c:pt idx="19">
                  <c:v>13.737189999999998</c:v>
                </c:pt>
                <c:pt idx="20">
                  <c:v>14.643239999999997</c:v>
                </c:pt>
                <c:pt idx="21">
                  <c:v>14.513150000000003</c:v>
                </c:pt>
                <c:pt idx="22">
                  <c:v>13.263830000000002</c:v>
                </c:pt>
                <c:pt idx="23">
                  <c:v>12.533729999999998</c:v>
                </c:pt>
                <c:pt idx="24">
                  <c:v>12.247489999999999</c:v>
                </c:pt>
                <c:pt idx="25">
                  <c:v>12.649799999999999</c:v>
                </c:pt>
                <c:pt idx="26">
                  <c:v>15.020339999999999</c:v>
                </c:pt>
                <c:pt idx="27">
                  <c:v>14.038349999999999</c:v>
                </c:pt>
                <c:pt idx="28">
                  <c:v>13.394310000000001</c:v>
                </c:pt>
                <c:pt idx="29">
                  <c:v>11.86167</c:v>
                </c:pt>
                <c:pt idx="30">
                  <c:v>11.374140000000001</c:v>
                </c:pt>
                <c:pt idx="31">
                  <c:v>11.452449999999999</c:v>
                </c:pt>
                <c:pt idx="32">
                  <c:v>11.270889999999998</c:v>
                </c:pt>
                <c:pt idx="33">
                  <c:v>11.565529999999999</c:v>
                </c:pt>
                <c:pt idx="34">
                  <c:v>10.5451</c:v>
                </c:pt>
                <c:pt idx="35">
                  <c:v>10.737490000000001</c:v>
                </c:pt>
                <c:pt idx="36">
                  <c:v>10.051959999999999</c:v>
                </c:pt>
                <c:pt idx="37">
                  <c:v>9.0633700000000008</c:v>
                </c:pt>
                <c:pt idx="38">
                  <c:v>9.2346500000000002</c:v>
                </c:pt>
                <c:pt idx="39">
                  <c:v>9.8399099999999997</c:v>
                </c:pt>
                <c:pt idx="40">
                  <c:v>9.5691799999999994</c:v>
                </c:pt>
                <c:pt idx="41">
                  <c:v>10.477359999999999</c:v>
                </c:pt>
                <c:pt idx="42">
                  <c:v>9.7019599999999997</c:v>
                </c:pt>
                <c:pt idx="43">
                  <c:v>10.5471</c:v>
                </c:pt>
                <c:pt idx="44">
                  <c:v>10.229100000000001</c:v>
                </c:pt>
                <c:pt idx="45">
                  <c:v>11.57095</c:v>
                </c:pt>
                <c:pt idx="46">
                  <c:v>11.13</c:v>
                </c:pt>
                <c:pt idx="47">
                  <c:v>10.73</c:v>
                </c:pt>
                <c:pt idx="48">
                  <c:v>10.05715</c:v>
                </c:pt>
                <c:pt idx="49">
                  <c:v>9.9353300000000004</c:v>
                </c:pt>
                <c:pt idx="50">
                  <c:v>10.947380000000001</c:v>
                </c:pt>
                <c:pt idx="51">
                  <c:v>11.181950000000001</c:v>
                </c:pt>
                <c:pt idx="52">
                  <c:v>10.941610000000001</c:v>
                </c:pt>
                <c:pt idx="53">
                  <c:v>10.648110000000001</c:v>
                </c:pt>
                <c:pt idx="54">
                  <c:v>9.6267899999999997</c:v>
                </c:pt>
                <c:pt idx="55">
                  <c:v>9.4501000000000008</c:v>
                </c:pt>
                <c:pt idx="56">
                  <c:v>9.0464500000000001</c:v>
                </c:pt>
                <c:pt idx="57">
                  <c:v>9.0176300000000005</c:v>
                </c:pt>
                <c:pt idx="58">
                  <c:v>8.56</c:v>
                </c:pt>
                <c:pt idx="59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3-4883-BC6F-EA40C54B570D}"/>
            </c:ext>
          </c:extLst>
        </c:ser>
        <c:ser>
          <c:idx val="1"/>
          <c:order val="1"/>
          <c:tx>
            <c:strRef>
              <c:f>'נתונים ד-5'!$D$1</c:f>
              <c:strCache>
                <c:ptCount val="1"/>
                <c:pt idx="0">
                  <c:v>ממוצע השווקים המפותחים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ABCA-4960-A4BB-7A7261E77FE7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BCA-4960-A4BB-7A7261E77FE7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38D0-4BD3-AE31-522FE1512D11}"/>
              </c:ext>
            </c:extLst>
          </c:dPt>
          <c:cat>
            <c:numRef>
              <c:f>'נתונים ד-5'!$A$2:$A$61</c:f>
              <c:numCache>
                <c:formatCode>General</c:formatCode>
                <c:ptCount val="60"/>
                <c:pt idx="5">
                  <c:v>2021</c:v>
                </c:pt>
                <c:pt idx="17">
                  <c:v>2022</c:v>
                </c:pt>
                <c:pt idx="29">
                  <c:v>2023</c:v>
                </c:pt>
                <c:pt idx="41">
                  <c:v>2024</c:v>
                </c:pt>
                <c:pt idx="53">
                  <c:v>2025</c:v>
                </c:pt>
              </c:numCache>
            </c:numRef>
          </c:cat>
          <c:val>
            <c:numRef>
              <c:f>'נתונים ד-5'!$D$2:$D$61</c:f>
              <c:numCache>
                <c:formatCode>0.00</c:formatCode>
                <c:ptCount val="60"/>
                <c:pt idx="0">
                  <c:v>7.0344999999999995</c:v>
                </c:pt>
                <c:pt idx="1">
                  <c:v>7.0489166666666661</c:v>
                </c:pt>
                <c:pt idx="2">
                  <c:v>7.2901666666666669</c:v>
                </c:pt>
                <c:pt idx="3">
                  <c:v>6.64975</c:v>
                </c:pt>
                <c:pt idx="4">
                  <c:v>6.8144166666666655</c:v>
                </c:pt>
                <c:pt idx="5">
                  <c:v>6.3635000000000002</c:v>
                </c:pt>
                <c:pt idx="6">
                  <c:v>6.6545000000000005</c:v>
                </c:pt>
                <c:pt idx="7">
                  <c:v>6.6241666666666656</c:v>
                </c:pt>
                <c:pt idx="8">
                  <c:v>6.6006666666666653</c:v>
                </c:pt>
                <c:pt idx="9">
                  <c:v>6.6379166666666674</c:v>
                </c:pt>
                <c:pt idx="10">
                  <c:v>7.4824166666666674</c:v>
                </c:pt>
                <c:pt idx="11">
                  <c:v>6.74</c:v>
                </c:pt>
                <c:pt idx="12">
                  <c:v>6.941416666666667</c:v>
                </c:pt>
                <c:pt idx="13">
                  <c:v>7.4059999999999988</c:v>
                </c:pt>
                <c:pt idx="14">
                  <c:v>8.1866666666666674</c:v>
                </c:pt>
                <c:pt idx="15">
                  <c:v>8.8567</c:v>
                </c:pt>
                <c:pt idx="16">
                  <c:v>9.8383333333333347</c:v>
                </c:pt>
                <c:pt idx="17">
                  <c:v>10.171250000000001</c:v>
                </c:pt>
                <c:pt idx="18">
                  <c:v>10.335583333333334</c:v>
                </c:pt>
                <c:pt idx="19">
                  <c:v>10.313333333333334</c:v>
                </c:pt>
                <c:pt idx="20">
                  <c:v>12.562416666666667</c:v>
                </c:pt>
                <c:pt idx="21">
                  <c:v>12.07475</c:v>
                </c:pt>
                <c:pt idx="22">
                  <c:v>10.997916666666665</c:v>
                </c:pt>
                <c:pt idx="23">
                  <c:v>10.003250000000001</c:v>
                </c:pt>
                <c:pt idx="24">
                  <c:v>9.780166666666668</c:v>
                </c:pt>
                <c:pt idx="25">
                  <c:v>9.6464166666666653</c:v>
                </c:pt>
                <c:pt idx="26">
                  <c:v>9.805416666666666</c:v>
                </c:pt>
                <c:pt idx="27">
                  <c:v>8.567499999999999</c:v>
                </c:pt>
                <c:pt idx="28">
                  <c:v>8.3273333333333337</c:v>
                </c:pt>
                <c:pt idx="29">
                  <c:v>7.85975</c:v>
                </c:pt>
                <c:pt idx="30">
                  <c:v>8.0920833333333331</c:v>
                </c:pt>
                <c:pt idx="31">
                  <c:v>7.9960000000000004</c:v>
                </c:pt>
                <c:pt idx="32">
                  <c:v>7.8779166666666667</c:v>
                </c:pt>
                <c:pt idx="33">
                  <c:v>8.028666666666668</c:v>
                </c:pt>
                <c:pt idx="34">
                  <c:v>7.1165833333333328</c:v>
                </c:pt>
                <c:pt idx="35">
                  <c:v>7.7138333333333335</c:v>
                </c:pt>
                <c:pt idx="36">
                  <c:v>7.4268333333333301</c:v>
                </c:pt>
                <c:pt idx="37">
                  <c:v>6.5659166666666602</c:v>
                </c:pt>
                <c:pt idx="38">
                  <c:v>6.5314999999999994</c:v>
                </c:pt>
                <c:pt idx="39">
                  <c:v>7.1179166666666598</c:v>
                </c:pt>
                <c:pt idx="40">
                  <c:v>6.5992499999999996</c:v>
                </c:pt>
                <c:pt idx="41">
                  <c:v>6.9999166666666595</c:v>
                </c:pt>
                <c:pt idx="42">
                  <c:v>6.9109166666666599</c:v>
                </c:pt>
                <c:pt idx="43">
                  <c:v>8.0624166666666603</c:v>
                </c:pt>
                <c:pt idx="44">
                  <c:v>7.8338333333333301</c:v>
                </c:pt>
                <c:pt idx="45">
                  <c:v>8.1661666666666601</c:v>
                </c:pt>
                <c:pt idx="46">
                  <c:v>7.9939583333333299</c:v>
                </c:pt>
                <c:pt idx="47">
                  <c:v>8.3800000000000008</c:v>
                </c:pt>
                <c:pt idx="48">
                  <c:v>8.0104166666666607</c:v>
                </c:pt>
                <c:pt idx="49">
                  <c:v>7.8666666666666609</c:v>
                </c:pt>
                <c:pt idx="50">
                  <c:v>7.7815833333333302</c:v>
                </c:pt>
                <c:pt idx="51">
                  <c:v>9.5300833333333301</c:v>
                </c:pt>
                <c:pt idx="52">
                  <c:v>8.8603333333333296</c:v>
                </c:pt>
                <c:pt idx="53">
                  <c:v>8.40283333333333</c:v>
                </c:pt>
                <c:pt idx="54">
                  <c:v>7.7875833333333313</c:v>
                </c:pt>
                <c:pt idx="55">
                  <c:v>7.4893333333333301</c:v>
                </c:pt>
                <c:pt idx="56">
                  <c:v>7.27708333333333</c:v>
                </c:pt>
                <c:pt idx="57">
                  <c:v>7.20966666666666</c:v>
                </c:pt>
                <c:pt idx="58">
                  <c:v>7.01</c:v>
                </c:pt>
                <c:pt idx="59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3-4883-BC6F-EA40C54B570D}"/>
            </c:ext>
          </c:extLst>
        </c:ser>
        <c:ser>
          <c:idx val="2"/>
          <c:order val="2"/>
          <c:tx>
            <c:strRef>
              <c:f>'נתונים ד-5'!$E$1</c:f>
              <c:strCache>
                <c:ptCount val="1"/>
                <c:pt idx="0">
                  <c:v>ישראל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ABCA-4960-A4BB-7A7261E77FE7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BCA-4960-A4BB-7A7261E77FE7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38D0-4BD3-AE31-522FE1512D11}"/>
              </c:ext>
            </c:extLst>
          </c:dPt>
          <c:cat>
            <c:numRef>
              <c:f>'נתונים ד-5'!$A$2:$A$61</c:f>
              <c:numCache>
                <c:formatCode>General</c:formatCode>
                <c:ptCount val="60"/>
                <c:pt idx="5">
                  <c:v>2021</c:v>
                </c:pt>
                <c:pt idx="17">
                  <c:v>2022</c:v>
                </c:pt>
                <c:pt idx="29">
                  <c:v>2023</c:v>
                </c:pt>
                <c:pt idx="41">
                  <c:v>2024</c:v>
                </c:pt>
                <c:pt idx="53">
                  <c:v>2025</c:v>
                </c:pt>
              </c:numCache>
            </c:numRef>
          </c:cat>
          <c:val>
            <c:numRef>
              <c:f>'נתונים ד-5'!$E$2:$E$61</c:f>
              <c:numCache>
                <c:formatCode>0.00</c:formatCode>
                <c:ptCount val="60"/>
                <c:pt idx="0">
                  <c:v>7.734015799999999</c:v>
                </c:pt>
                <c:pt idx="1">
                  <c:v>6.718750899999999</c:v>
                </c:pt>
                <c:pt idx="2">
                  <c:v>6.7572307999999994</c:v>
                </c:pt>
                <c:pt idx="3">
                  <c:v>6.3098566999999992</c:v>
                </c:pt>
                <c:pt idx="4">
                  <c:v>6.6287732999999998</c:v>
                </c:pt>
                <c:pt idx="5">
                  <c:v>5.6809326599999999</c:v>
                </c:pt>
                <c:pt idx="6">
                  <c:v>5.6457474799999998</c:v>
                </c:pt>
                <c:pt idx="7">
                  <c:v>5.2085969600000004</c:v>
                </c:pt>
                <c:pt idx="8">
                  <c:v>5.6949811050000001</c:v>
                </c:pt>
                <c:pt idx="9">
                  <c:v>5.0569292199999998</c:v>
                </c:pt>
                <c:pt idx="10">
                  <c:v>7.1079410650000003</c:v>
                </c:pt>
                <c:pt idx="11">
                  <c:v>7.8097164599999989</c:v>
                </c:pt>
                <c:pt idx="12">
                  <c:v>7.9200394499999991</c:v>
                </c:pt>
                <c:pt idx="13">
                  <c:v>7.6138231899999989</c:v>
                </c:pt>
                <c:pt idx="14">
                  <c:v>7.6697345850000005</c:v>
                </c:pt>
                <c:pt idx="15">
                  <c:v>7.1560442399999991</c:v>
                </c:pt>
                <c:pt idx="16">
                  <c:v>9.2984702400000003</c:v>
                </c:pt>
                <c:pt idx="17">
                  <c:v>8.5187200450000002</c:v>
                </c:pt>
                <c:pt idx="18">
                  <c:v>9.0622544299999994</c:v>
                </c:pt>
                <c:pt idx="19">
                  <c:v>9.3041040000000006</c:v>
                </c:pt>
                <c:pt idx="20">
                  <c:v>9.8797708699999998</c:v>
                </c:pt>
                <c:pt idx="21">
                  <c:v>9.7606439149999993</c:v>
                </c:pt>
                <c:pt idx="22">
                  <c:v>9.8726436500000005</c:v>
                </c:pt>
                <c:pt idx="23">
                  <c:v>8.5340313600000002</c:v>
                </c:pt>
                <c:pt idx="24">
                  <c:v>9.2975687249999996</c:v>
                </c:pt>
                <c:pt idx="25">
                  <c:v>11.4433661</c:v>
                </c:pt>
                <c:pt idx="26">
                  <c:v>12.20387335</c:v>
                </c:pt>
                <c:pt idx="27">
                  <c:v>9.5243327299999994</c:v>
                </c:pt>
                <c:pt idx="28">
                  <c:v>10.037872200000001</c:v>
                </c:pt>
                <c:pt idx="29">
                  <c:v>10.318593699999999</c:v>
                </c:pt>
                <c:pt idx="30">
                  <c:v>11.2840317</c:v>
                </c:pt>
                <c:pt idx="31">
                  <c:v>10.0695409</c:v>
                </c:pt>
                <c:pt idx="32">
                  <c:v>10.02853065</c:v>
                </c:pt>
                <c:pt idx="33">
                  <c:v>12.101598449999999</c:v>
                </c:pt>
                <c:pt idx="34">
                  <c:v>10.674526200000001</c:v>
                </c:pt>
                <c:pt idx="35">
                  <c:v>10.071700099999999</c:v>
                </c:pt>
                <c:pt idx="36">
                  <c:v>10.608799749999999</c:v>
                </c:pt>
                <c:pt idx="37">
                  <c:v>9.6749395099999997</c:v>
                </c:pt>
                <c:pt idx="38">
                  <c:v>9.6673808999999995</c:v>
                </c:pt>
                <c:pt idx="39">
                  <c:v>11.062958500000001</c:v>
                </c:pt>
                <c:pt idx="40">
                  <c:v>9.8187215600000002</c:v>
                </c:pt>
                <c:pt idx="41">
                  <c:v>10.0438461</c:v>
                </c:pt>
                <c:pt idx="42">
                  <c:v>10.080569199999999</c:v>
                </c:pt>
                <c:pt idx="43">
                  <c:v>11.584287099999999</c:v>
                </c:pt>
                <c:pt idx="44">
                  <c:v>10.607961550000001</c:v>
                </c:pt>
                <c:pt idx="45">
                  <c:v>11.320357</c:v>
                </c:pt>
                <c:pt idx="46">
                  <c:v>10.61</c:v>
                </c:pt>
                <c:pt idx="47">
                  <c:v>8.93</c:v>
                </c:pt>
                <c:pt idx="48">
                  <c:v>8.8343437799999993</c:v>
                </c:pt>
                <c:pt idx="49">
                  <c:v>7.9145602899999998</c:v>
                </c:pt>
                <c:pt idx="50">
                  <c:v>9.2838462449999994</c:v>
                </c:pt>
                <c:pt idx="51">
                  <c:v>10.078482299999999</c:v>
                </c:pt>
                <c:pt idx="52">
                  <c:v>9.4407301399999994</c:v>
                </c:pt>
                <c:pt idx="53">
                  <c:v>10.868568</c:v>
                </c:pt>
                <c:pt idx="54">
                  <c:v>10.11260077</c:v>
                </c:pt>
                <c:pt idx="55">
                  <c:v>8.7789226300000003</c:v>
                </c:pt>
                <c:pt idx="56">
                  <c:v>9.8687708399999998</c:v>
                </c:pt>
                <c:pt idx="57">
                  <c:v>9.2938043199999996</c:v>
                </c:pt>
                <c:pt idx="58">
                  <c:v>8.6</c:v>
                </c:pt>
                <c:pt idx="59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3-4883-BC6F-EA40C54B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49528"/>
        <c:axId val="912751824"/>
      </c:lineChart>
      <c:catAx>
        <c:axId val="91274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2751824"/>
        <c:crosses val="autoZero"/>
        <c:auto val="1"/>
        <c:lblAlgn val="ctr"/>
        <c:lblOffset val="100"/>
        <c:noMultiLvlLbl val="0"/>
      </c:catAx>
      <c:valAx>
        <c:axId val="912751824"/>
        <c:scaling>
          <c:orientation val="minMax"/>
          <c:max val="16"/>
          <c:min val="2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2749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502870370370378"/>
          <c:w val="0.97862916666666666"/>
          <c:h val="0.12026759259259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93055555555551E-2"/>
          <c:y val="5.6446759259259252E-2"/>
          <c:w val="0.85240722222222221"/>
          <c:h val="0.65231018518518513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ד-5'!$C$1</c:f>
              <c:strCache>
                <c:ptCount val="1"/>
                <c:pt idx="0">
                  <c:v>ממוצע השווקים המתעוררים</c:v>
                </c:pt>
              </c:strCache>
            </c:strRef>
          </c:tx>
          <c:spPr>
            <a:ln w="25400" cap="rnd">
              <a:solidFill>
                <a:srgbClr val="28B6C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451-4565-98A7-05FCCD15B568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B451-4565-98A7-05FCCD15B568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B451-4565-98A7-05FCCD15B568}"/>
              </c:ext>
            </c:extLst>
          </c:dPt>
          <c:cat>
            <c:numRef>
              <c:f>'נתונים ד-5'!$A$31:$A$61</c:f>
              <c:numCache>
                <c:formatCode>General</c:formatCode>
                <c:ptCount val="31"/>
                <c:pt idx="0">
                  <c:v>2023</c:v>
                </c:pt>
                <c:pt idx="12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'נתונים ד-5'!$C$31:$C$61</c:f>
              <c:numCache>
                <c:formatCode>0.00</c:formatCode>
                <c:ptCount val="31"/>
                <c:pt idx="0">
                  <c:v>11.86167</c:v>
                </c:pt>
                <c:pt idx="1">
                  <c:v>11.374140000000001</c:v>
                </c:pt>
                <c:pt idx="2">
                  <c:v>11.452449999999999</c:v>
                </c:pt>
                <c:pt idx="3">
                  <c:v>11.270889999999998</c:v>
                </c:pt>
                <c:pt idx="4">
                  <c:v>11.565529999999999</c:v>
                </c:pt>
                <c:pt idx="5">
                  <c:v>10.5451</c:v>
                </c:pt>
                <c:pt idx="6">
                  <c:v>10.737490000000001</c:v>
                </c:pt>
                <c:pt idx="7">
                  <c:v>10.051959999999999</c:v>
                </c:pt>
                <c:pt idx="8">
                  <c:v>9.0633700000000008</c:v>
                </c:pt>
                <c:pt idx="9">
                  <c:v>9.2346500000000002</c:v>
                </c:pt>
                <c:pt idx="10">
                  <c:v>9.8399099999999997</c:v>
                </c:pt>
                <c:pt idx="11">
                  <c:v>9.5691799999999994</c:v>
                </c:pt>
                <c:pt idx="12">
                  <c:v>10.477359999999999</c:v>
                </c:pt>
                <c:pt idx="13">
                  <c:v>9.7019599999999997</c:v>
                </c:pt>
                <c:pt idx="14">
                  <c:v>10.5471</c:v>
                </c:pt>
                <c:pt idx="15">
                  <c:v>10.229100000000001</c:v>
                </c:pt>
                <c:pt idx="16">
                  <c:v>11.57095</c:v>
                </c:pt>
                <c:pt idx="17">
                  <c:v>11.13</c:v>
                </c:pt>
                <c:pt idx="18">
                  <c:v>10.73</c:v>
                </c:pt>
                <c:pt idx="19">
                  <c:v>10.05715</c:v>
                </c:pt>
                <c:pt idx="20">
                  <c:v>9.9353300000000004</c:v>
                </c:pt>
                <c:pt idx="21">
                  <c:v>10.947380000000001</c:v>
                </c:pt>
                <c:pt idx="22">
                  <c:v>11.181950000000001</c:v>
                </c:pt>
                <c:pt idx="23">
                  <c:v>10.941610000000001</c:v>
                </c:pt>
                <c:pt idx="24">
                  <c:v>10.648110000000001</c:v>
                </c:pt>
                <c:pt idx="25">
                  <c:v>9.6267899999999997</c:v>
                </c:pt>
                <c:pt idx="26">
                  <c:v>9.4501000000000008</c:v>
                </c:pt>
                <c:pt idx="27">
                  <c:v>9.0464500000000001</c:v>
                </c:pt>
                <c:pt idx="28">
                  <c:v>9.0176300000000005</c:v>
                </c:pt>
                <c:pt idx="29">
                  <c:v>8.56</c:v>
                </c:pt>
                <c:pt idx="30">
                  <c:v>8.1999999999999993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451-4565-98A7-05FCCD15B568}"/>
            </c:ext>
          </c:extLst>
        </c:ser>
        <c:ser>
          <c:idx val="1"/>
          <c:order val="1"/>
          <c:tx>
            <c:strRef>
              <c:f>'נתונים ד-5'!$D$1</c:f>
              <c:strCache>
                <c:ptCount val="1"/>
                <c:pt idx="0">
                  <c:v>ממוצע השווקים המפותחים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B451-4565-98A7-05FCCD15B568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B451-4565-98A7-05FCCD15B568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B451-4565-98A7-05FCCD15B568}"/>
              </c:ext>
            </c:extLst>
          </c:dPt>
          <c:cat>
            <c:numRef>
              <c:f>'נתונים ד-5'!$A$31:$A$61</c:f>
              <c:numCache>
                <c:formatCode>General</c:formatCode>
                <c:ptCount val="31"/>
                <c:pt idx="0">
                  <c:v>2023</c:v>
                </c:pt>
                <c:pt idx="12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'נתונים ד-5'!$D$31:$D$61</c:f>
              <c:numCache>
                <c:formatCode>0.00</c:formatCode>
                <c:ptCount val="31"/>
                <c:pt idx="0">
                  <c:v>7.85975</c:v>
                </c:pt>
                <c:pt idx="1">
                  <c:v>8.0920833333333331</c:v>
                </c:pt>
                <c:pt idx="2">
                  <c:v>7.9960000000000004</c:v>
                </c:pt>
                <c:pt idx="3">
                  <c:v>7.8779166666666667</c:v>
                </c:pt>
                <c:pt idx="4">
                  <c:v>8.028666666666668</c:v>
                </c:pt>
                <c:pt idx="5">
                  <c:v>7.1165833333333328</c:v>
                </c:pt>
                <c:pt idx="6">
                  <c:v>7.7138333333333335</c:v>
                </c:pt>
                <c:pt idx="7">
                  <c:v>7.4268333333333301</c:v>
                </c:pt>
                <c:pt idx="8">
                  <c:v>6.5659166666666602</c:v>
                </c:pt>
                <c:pt idx="9">
                  <c:v>6.5314999999999994</c:v>
                </c:pt>
                <c:pt idx="10">
                  <c:v>7.1179166666666598</c:v>
                </c:pt>
                <c:pt idx="11">
                  <c:v>6.5992499999999996</c:v>
                </c:pt>
                <c:pt idx="12">
                  <c:v>6.9999166666666595</c:v>
                </c:pt>
                <c:pt idx="13">
                  <c:v>6.9109166666666599</c:v>
                </c:pt>
                <c:pt idx="14">
                  <c:v>8.0624166666666603</c:v>
                </c:pt>
                <c:pt idx="15">
                  <c:v>7.8338333333333301</c:v>
                </c:pt>
                <c:pt idx="16">
                  <c:v>8.1661666666666601</c:v>
                </c:pt>
                <c:pt idx="17">
                  <c:v>7.9939583333333299</c:v>
                </c:pt>
                <c:pt idx="18">
                  <c:v>8.3800000000000008</c:v>
                </c:pt>
                <c:pt idx="19">
                  <c:v>8.0104166666666607</c:v>
                </c:pt>
                <c:pt idx="20">
                  <c:v>7.8666666666666609</c:v>
                </c:pt>
                <c:pt idx="21">
                  <c:v>7.7815833333333302</c:v>
                </c:pt>
                <c:pt idx="22">
                  <c:v>9.5300833333333301</c:v>
                </c:pt>
                <c:pt idx="23">
                  <c:v>8.8603333333333296</c:v>
                </c:pt>
                <c:pt idx="24">
                  <c:v>8.40283333333333</c:v>
                </c:pt>
                <c:pt idx="25">
                  <c:v>7.7875833333333313</c:v>
                </c:pt>
                <c:pt idx="26">
                  <c:v>7.4893333333333301</c:v>
                </c:pt>
                <c:pt idx="27">
                  <c:v>7.27708333333333</c:v>
                </c:pt>
                <c:pt idx="28">
                  <c:v>7.20966666666666</c:v>
                </c:pt>
                <c:pt idx="29">
                  <c:v>7.01</c:v>
                </c:pt>
                <c:pt idx="30">
                  <c:v>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451-4565-98A7-05FCCD15B568}"/>
            </c:ext>
          </c:extLst>
        </c:ser>
        <c:ser>
          <c:idx val="2"/>
          <c:order val="2"/>
          <c:tx>
            <c:strRef>
              <c:f>'נתונים ד-5'!$E$1</c:f>
              <c:strCache>
                <c:ptCount val="1"/>
                <c:pt idx="0">
                  <c:v>ישראל</c:v>
                </c:pt>
              </c:strCache>
            </c:strRef>
          </c:tx>
          <c:spPr>
            <a:ln w="25400" cap="rnd">
              <a:solidFill>
                <a:srgbClr val="17799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B451-4565-98A7-05FCCD15B568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B451-4565-98A7-05FCCD15B568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B451-4565-98A7-05FCCD15B568}"/>
              </c:ext>
            </c:extLst>
          </c:dPt>
          <c:cat>
            <c:numRef>
              <c:f>'נתונים ד-5'!$A$31:$A$61</c:f>
              <c:numCache>
                <c:formatCode>General</c:formatCode>
                <c:ptCount val="31"/>
                <c:pt idx="0">
                  <c:v>2023</c:v>
                </c:pt>
                <c:pt idx="12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'נתונים ד-5'!$E$31:$E$61</c:f>
              <c:numCache>
                <c:formatCode>0.00</c:formatCode>
                <c:ptCount val="31"/>
                <c:pt idx="0">
                  <c:v>10.318593699999999</c:v>
                </c:pt>
                <c:pt idx="1">
                  <c:v>11.2840317</c:v>
                </c:pt>
                <c:pt idx="2">
                  <c:v>10.0695409</c:v>
                </c:pt>
                <c:pt idx="3">
                  <c:v>10.02853065</c:v>
                </c:pt>
                <c:pt idx="4">
                  <c:v>12.101598449999999</c:v>
                </c:pt>
                <c:pt idx="5">
                  <c:v>10.674526200000001</c:v>
                </c:pt>
                <c:pt idx="6">
                  <c:v>10.071700099999999</c:v>
                </c:pt>
                <c:pt idx="7">
                  <c:v>10.608799749999999</c:v>
                </c:pt>
                <c:pt idx="8">
                  <c:v>9.6749395099999997</c:v>
                </c:pt>
                <c:pt idx="9">
                  <c:v>9.6673808999999995</c:v>
                </c:pt>
                <c:pt idx="10">
                  <c:v>11.062958500000001</c:v>
                </c:pt>
                <c:pt idx="11">
                  <c:v>9.8187215600000002</c:v>
                </c:pt>
                <c:pt idx="12">
                  <c:v>10.0438461</c:v>
                </c:pt>
                <c:pt idx="13">
                  <c:v>10.080569199999999</c:v>
                </c:pt>
                <c:pt idx="14">
                  <c:v>11.584287099999999</c:v>
                </c:pt>
                <c:pt idx="15">
                  <c:v>10.607961550000001</c:v>
                </c:pt>
                <c:pt idx="16">
                  <c:v>11.320357</c:v>
                </c:pt>
                <c:pt idx="17">
                  <c:v>10.61</c:v>
                </c:pt>
                <c:pt idx="18">
                  <c:v>8.93</c:v>
                </c:pt>
                <c:pt idx="19">
                  <c:v>8.8343437799999993</c:v>
                </c:pt>
                <c:pt idx="20">
                  <c:v>7.9145602899999998</c:v>
                </c:pt>
                <c:pt idx="21">
                  <c:v>9.2838462449999994</c:v>
                </c:pt>
                <c:pt idx="22">
                  <c:v>10.078482299999999</c:v>
                </c:pt>
                <c:pt idx="23">
                  <c:v>9.4407301399999994</c:v>
                </c:pt>
                <c:pt idx="24">
                  <c:v>10.868568</c:v>
                </c:pt>
                <c:pt idx="25">
                  <c:v>10.11260077</c:v>
                </c:pt>
                <c:pt idx="26">
                  <c:v>8.7789226300000003</c:v>
                </c:pt>
                <c:pt idx="27">
                  <c:v>9.8687708399999998</c:v>
                </c:pt>
                <c:pt idx="28">
                  <c:v>9.2938043199999996</c:v>
                </c:pt>
                <c:pt idx="29">
                  <c:v>8.6</c:v>
                </c:pt>
                <c:pt idx="30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B451-4565-98A7-05FCCD15B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49528"/>
        <c:axId val="912751824"/>
      </c:lineChart>
      <c:catAx>
        <c:axId val="91274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2751824"/>
        <c:crosses val="autoZero"/>
        <c:auto val="1"/>
        <c:lblAlgn val="ctr"/>
        <c:lblOffset val="100"/>
        <c:noMultiLvlLbl val="0"/>
      </c:catAx>
      <c:valAx>
        <c:axId val="912751824"/>
        <c:scaling>
          <c:orientation val="minMax"/>
          <c:max val="14"/>
          <c:min val="6"/>
        </c:scaling>
        <c:delete val="0"/>
        <c:axPos val="l"/>
        <c:majorGridlines>
          <c:spPr>
            <a:ln w="6350" cap="flat" cmpd="sng" algn="ctr">
              <a:solidFill>
                <a:srgbClr val="B4B4B4">
                  <a:alpha val="60000"/>
                </a:srgb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ssistant" panose="00000500000000000000" pitchFamily="2" charset="-79"/>
                <a:ea typeface="+mn-ea"/>
                <a:cs typeface="Assistant" panose="00000500000000000000" pitchFamily="2" charset="-79"/>
              </a:defRPr>
            </a:pPr>
            <a:endParaRPr lang="he-IL"/>
          </a:p>
        </c:txPr>
        <c:crossAx val="9127495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502870370370378"/>
          <c:w val="0.97862916666666666"/>
          <c:h val="0.12026759259259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ssistant" panose="00000500000000000000" pitchFamily="2" charset="-79"/>
              <a:ea typeface="+mn-ea"/>
              <a:cs typeface="Assistant" panose="00000500000000000000" pitchFamily="2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ssistant" panose="00000500000000000000" pitchFamily="2" charset="-79"/>
          <a:cs typeface="Assistant" panose="00000500000000000000" pitchFamily="2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56030</xdr:rowOff>
    </xdr:from>
    <xdr:to>
      <xdr:col>18</xdr:col>
      <xdr:colOff>133351</xdr:colOff>
      <xdr:row>37</xdr:row>
      <xdr:rowOff>101490</xdr:rowOff>
    </xdr:to>
    <xdr:pic>
      <xdr:nvPicPr>
        <xdr:cNvPr id="2" name="תמונה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" b="3531"/>
        <a:stretch/>
      </xdr:blipFill>
      <xdr:spPr>
        <a:xfrm>
          <a:off x="11223669449" y="56030"/>
          <a:ext cx="12410515" cy="67415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71237</xdr:rowOff>
    </xdr:from>
    <xdr:to>
      <xdr:col>6</xdr:col>
      <xdr:colOff>356625</xdr:colOff>
      <xdr:row>15</xdr:row>
      <xdr:rowOff>104237</xdr:rowOff>
    </xdr:to>
    <xdr:grpSp>
      <xdr:nvGrpSpPr>
        <xdr:cNvPr id="7" name="קבוצה 6"/>
        <xdr:cNvGrpSpPr/>
      </xdr:nvGrpSpPr>
      <xdr:grpSpPr>
        <a:xfrm>
          <a:off x="11231701175" y="255387"/>
          <a:ext cx="4496825" cy="2611100"/>
          <a:chOff x="11230804350" y="404613"/>
          <a:chExt cx="5400000" cy="3240000"/>
        </a:xfrm>
      </xdr:grpSpPr>
      <xdr:graphicFrame macro="">
        <xdr:nvGraphicFramePr>
          <xdr:cNvPr id="4" name="תרשים 3" descr="השינוי בשער החליפין שקל/דולר לפי השפעה מקומית וגלובלית" title="השינוי בשער החליפין שקל/דולר לפי השפעה מקומית וגלובלית"/>
          <xdr:cNvGraphicFramePr>
            <a:graphicFrameLocks/>
          </xdr:cNvGraphicFramePr>
        </xdr:nvGraphicFramePr>
        <xdr:xfrm>
          <a:off x="11230804350" y="404613"/>
          <a:ext cx="5400000" cy="32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תרשים 4" title="השינוי בשער החליפין לפי השפעה שנתית מקומית וגלובלית"/>
          <xdr:cNvGraphicFramePr>
            <a:graphicFrameLocks/>
          </xdr:cNvGraphicFramePr>
        </xdr:nvGraphicFramePr>
        <xdr:xfrm>
          <a:off x="11231699024" y="2676525"/>
          <a:ext cx="3638551" cy="6762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0.29244</cdr:x>
      <cdr:y>0.51665</cdr:y>
    </cdr:from>
    <cdr:to>
      <cdr:x>0.51881</cdr:x>
      <cdr:y>0.63957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315982" y="1394948"/>
          <a:ext cx="1018664" cy="331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900" b="0" i="0" u="none" strike="noStrike" baseline="0">
              <a:solidFill>
                <a:sysClr val="windowText" lastClr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היחלשות השקל</a:t>
          </a:r>
        </a:p>
      </cdr:txBody>
    </cdr:sp>
  </cdr:relSizeAnchor>
  <cdr:relSizeAnchor xmlns:cdr="http://schemas.openxmlformats.org/drawingml/2006/chartDrawing">
    <cdr:from>
      <cdr:x>0.31291</cdr:x>
      <cdr:y>0.51887</cdr:y>
    </cdr:from>
    <cdr:to>
      <cdr:x>0.31323</cdr:x>
      <cdr:y>0.57617</cdr:y>
    </cdr:to>
    <cdr:sp macro="" textlink="">
      <cdr:nvSpPr>
        <cdr:cNvPr id="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rot="5400000" flipH="1">
          <a:off x="1070843" y="1182061"/>
          <a:ext cx="123768" cy="115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1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</cdr:x>
      <cdr:y>0</cdr:y>
    </cdr:from>
    <cdr:to>
      <cdr:x>1</cdr:x>
      <cdr:y>0.30124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4898" y="0"/>
          <a:ext cx="1998209" cy="2295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100">
              <a:solidFill>
                <a:srgbClr val="17799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סך השפעה מקומית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24437</xdr:rowOff>
    </xdr:from>
    <xdr:to>
      <xdr:col>3</xdr:col>
      <xdr:colOff>568565</xdr:colOff>
      <xdr:row>13</xdr:row>
      <xdr:rowOff>180046</xdr:rowOff>
    </xdr:to>
    <xdr:graphicFrame macro="">
      <xdr:nvGraphicFramePr>
        <xdr:cNvPr id="4" name="תרשים 3" descr="סטיית התקן הגלומה באופציות על שערי החליפין מול הדולר, השוואה בינלאומית" title="סטיית התקן הגלומה באופציות על שערי החליפין מול הדולר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57978</xdr:colOff>
      <xdr:row>2</xdr:row>
      <xdr:rowOff>49695</xdr:rowOff>
    </xdr:from>
    <xdr:to>
      <xdr:col>8</xdr:col>
      <xdr:colOff>908152</xdr:colOff>
      <xdr:row>13</xdr:row>
      <xdr:rowOff>114195</xdr:rowOff>
    </xdr:to>
    <xdr:graphicFrame macro="">
      <xdr:nvGraphicFramePr>
        <xdr:cNvPr id="3" name="תרשים 2" descr="סטיית התקן הגלומה באופציות על שערי החליפין מול הדולר, השוואה בינלאומית" title="סטיית התקן הגלומה באופציות על שערי החליפין מול הדולר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0.51236</cdr:x>
      <cdr:y>0.26</cdr:y>
    </cdr:from>
    <cdr:to>
      <cdr:x>0.86104</cdr:x>
      <cdr:y>0.39337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0266" y="561607"/>
          <a:ext cx="1259158" cy="288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0.78938</cdr:x>
      <cdr:y>0.05129</cdr:y>
    </cdr:from>
    <cdr:to>
      <cdr:x>0.9664</cdr:x>
      <cdr:y>0.70958</cdr:y>
    </cdr:to>
    <cdr:sp macro="" textlink="">
      <cdr:nvSpPr>
        <cdr:cNvPr id="6" name="מלבן 5"/>
        <cdr:cNvSpPr/>
      </cdr:nvSpPr>
      <cdr:spPr>
        <a:xfrm xmlns:a="http://schemas.openxmlformats.org/drawingml/2006/main">
          <a:off x="2835240" y="106113"/>
          <a:ext cx="635796" cy="136193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0.51236</cdr:x>
      <cdr:y>0.26</cdr:y>
    </cdr:from>
    <cdr:to>
      <cdr:x>0.86104</cdr:x>
      <cdr:y>0.39337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50266" y="561607"/>
          <a:ext cx="1259158" cy="288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0.65719</cdr:x>
      <cdr:y>0.05129</cdr:y>
    </cdr:from>
    <cdr:to>
      <cdr:x>0.94708</cdr:x>
      <cdr:y>0.70958</cdr:y>
    </cdr:to>
    <cdr:sp macro="" textlink="">
      <cdr:nvSpPr>
        <cdr:cNvPr id="6" name="מלבן 5"/>
        <cdr:cNvSpPr/>
      </cdr:nvSpPr>
      <cdr:spPr>
        <a:xfrm xmlns:a="http://schemas.openxmlformats.org/drawingml/2006/main">
          <a:off x="2365892" y="110786"/>
          <a:ext cx="1043609" cy="14219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65000"/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65086</xdr:rowOff>
    </xdr:from>
    <xdr:to>
      <xdr:col>5</xdr:col>
      <xdr:colOff>186875</xdr:colOff>
      <xdr:row>13</xdr:row>
      <xdr:rowOff>129586</xdr:rowOff>
    </xdr:to>
    <xdr:graphicFrame macro="">
      <xdr:nvGraphicFramePr>
        <xdr:cNvPr id="3" name="תרשים 2" descr="סטיית התקן של השינוי בשער חליפין " title="סטיית התקן של השינוי בשער חליפין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194830</xdr:colOff>
      <xdr:row>2</xdr:row>
      <xdr:rowOff>56285</xdr:rowOff>
    </xdr:from>
    <xdr:to>
      <xdr:col>0</xdr:col>
      <xdr:colOff>667579</xdr:colOff>
      <xdr:row>10</xdr:row>
      <xdr:rowOff>123045</xdr:rowOff>
    </xdr:to>
    <xdr:sp macro="" textlink="">
      <xdr:nvSpPr>
        <xdr:cNvPr id="4" name="מלבן 3"/>
        <xdr:cNvSpPr/>
      </xdr:nvSpPr>
      <xdr:spPr>
        <a:xfrm>
          <a:off x="11207105512" y="437285"/>
          <a:ext cx="472749" cy="1590760"/>
        </a:xfrm>
        <a:prstGeom prst="rect">
          <a:avLst/>
        </a:prstGeom>
        <a:solidFill>
          <a:schemeClr val="bg1">
            <a:lumMod val="65000"/>
            <a:alpha val="3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he-IL"/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0.25523</cdr:x>
      <cdr:y>0.03574</cdr:y>
    </cdr:from>
    <cdr:to>
      <cdr:x>0.50477</cdr:x>
      <cdr:y>0.13303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2893" y="77201"/>
          <a:ext cx="902282" cy="210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900">
              <a:latin typeface="Assistant" panose="00000500000000000000" pitchFamily="2" charset="-79"/>
              <a:cs typeface="Assistant" panose="00000500000000000000" pitchFamily="2" charset="-79"/>
            </a:rPr>
            <a:t>משבר</a:t>
          </a:r>
          <a:r>
            <a:rPr lang="he-IL" sz="900" baseline="0">
              <a:latin typeface="Assistant" panose="00000500000000000000" pitchFamily="2" charset="-79"/>
              <a:cs typeface="Assistant" panose="00000500000000000000" pitchFamily="2" charset="-79"/>
            </a:rPr>
            <a:t> הקורונה</a:t>
          </a:r>
          <a:endParaRPr lang="he-IL" sz="9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2</xdr:row>
      <xdr:rowOff>91202</xdr:rowOff>
    </xdr:from>
    <xdr:to>
      <xdr:col>8</xdr:col>
      <xdr:colOff>78700</xdr:colOff>
      <xdr:row>20</xdr:row>
      <xdr:rowOff>16502</xdr:rowOff>
    </xdr:to>
    <xdr:graphicFrame macro="">
      <xdr:nvGraphicFramePr>
        <xdr:cNvPr id="3" name="תרשים 2" descr="אומדן רכישות מטבע החוץ (+) המצטברות נטו של המגזרים העיקריים" title="אומדן רכישות מטבע החוץ (+) המצטברות נטו של המגזרים העיקר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14</xdr:col>
      <xdr:colOff>599400</xdr:colOff>
      <xdr:row>38</xdr:row>
      <xdr:rowOff>109450</xdr:rowOff>
    </xdr:to>
    <xdr:graphicFrame macro="">
      <xdr:nvGraphicFramePr>
        <xdr:cNvPr id="4" name="תרשים 3" descr="אומדן רכישות מטבע החוץ (+) המצטברות נטו של המגזרים העיקריים" title="אומדן רכישות מטבע החוץ (+) המצטברות נטו של המגזרים העיקר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0.79695</cdr:x>
      <cdr:y>0.06206</cdr:y>
    </cdr:from>
    <cdr:to>
      <cdr:x>0.99453</cdr:x>
      <cdr:y>0.14143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03514" y="201085"/>
          <a:ext cx="1066932" cy="2571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59BFCB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המגזר העסקי הלא-פיננסי</a:t>
          </a:r>
        </a:p>
      </cdr:txBody>
    </cdr:sp>
  </cdr:relSizeAnchor>
  <cdr:relSizeAnchor xmlns:cdr="http://schemas.openxmlformats.org/drawingml/2006/chartDrawing">
    <cdr:from>
      <cdr:x>0.7741</cdr:x>
      <cdr:y>0.81057</cdr:y>
    </cdr:from>
    <cdr:to>
      <cdr:x>0.99276</cdr:x>
      <cdr:y>0.85822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483435" y="2188542"/>
          <a:ext cx="983970" cy="128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900" b="1">
              <a:solidFill>
                <a:srgbClr val="17799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0.79992</cdr:x>
      <cdr:y>0.61163</cdr:y>
    </cdr:from>
    <cdr:to>
      <cdr:x>0.99568</cdr:x>
      <cdr:y>0.68315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319566" y="1981670"/>
          <a:ext cx="1057104" cy="2317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ABAAC7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תושבי</a:t>
          </a:r>
          <a:r>
            <a:rPr lang="he-IL" sz="900" b="1" baseline="0">
              <a:solidFill>
                <a:srgbClr val="ABAAC7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חוץ לא-פיננסי</a:t>
          </a:r>
          <a:endParaRPr lang="he-IL" sz="900" b="1">
            <a:solidFill>
              <a:srgbClr val="ABAAC7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0.81521</cdr:x>
      <cdr:y>0.21058</cdr:y>
    </cdr:from>
    <cdr:to>
      <cdr:x>0.96542</cdr:x>
      <cdr:y>0.25229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02156" y="682289"/>
          <a:ext cx="811134" cy="1351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595959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משקי בית</a:t>
          </a:r>
        </a:p>
      </cdr:txBody>
    </cdr:sp>
  </cdr:relSizeAnchor>
  <cdr:relSizeAnchor xmlns:cdr="http://schemas.openxmlformats.org/drawingml/2006/chartDrawing">
    <cdr:from>
      <cdr:x>0.77451</cdr:x>
      <cdr:y>0.31666</cdr:y>
    </cdr:from>
    <cdr:to>
      <cdr:x>1</cdr:x>
      <cdr:y>0.3677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182354" y="1025988"/>
          <a:ext cx="1217646" cy="1653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2E2A74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המגזר הפיננסי </a:t>
          </a:r>
        </a:p>
      </cdr:txBody>
    </cdr:sp>
  </cdr:relSizeAnchor>
  <cdr:relSizeAnchor xmlns:cdr="http://schemas.openxmlformats.org/drawingml/2006/chartDrawing">
    <cdr:from>
      <cdr:x>0.24676</cdr:x>
      <cdr:y>0.92627</cdr:y>
    </cdr:from>
    <cdr:to>
      <cdr:x>0.53438</cdr:x>
      <cdr:y>0.97919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891908" y="2000743"/>
          <a:ext cx="1039586" cy="114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0.80184</cdr:x>
      <cdr:y>0.44383</cdr:y>
    </cdr:from>
    <cdr:to>
      <cdr:x>0.9976</cdr:x>
      <cdr:y>0.49081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329948" y="1438016"/>
          <a:ext cx="1057104" cy="1522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BFBFBF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תושבי</a:t>
          </a:r>
          <a:r>
            <a:rPr lang="he-IL" sz="900" b="1" baseline="0">
              <a:solidFill>
                <a:srgbClr val="BFBFBF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חוץ פיננסי</a:t>
          </a:r>
          <a:endParaRPr lang="he-IL" sz="900" b="1">
            <a:solidFill>
              <a:srgbClr val="BFBFBF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119289</xdr:colOff>
      <xdr:row>1</xdr:row>
      <xdr:rowOff>95841</xdr:rowOff>
    </xdr:from>
    <xdr:to>
      <xdr:col>0</xdr:col>
      <xdr:colOff>3719289</xdr:colOff>
      <xdr:row>13</xdr:row>
      <xdr:rowOff>65091</xdr:rowOff>
    </xdr:to>
    <xdr:graphicFrame macro="">
      <xdr:nvGraphicFramePr>
        <xdr:cNvPr id="10" name="תרשים 9" descr="מדדי דולר/שקל, אירו/שקל ושער החליפין הנומינלי האפקטיבי לפי שנים" title="מדדי דולר/שקל, אירו/שקל ושער החליפין הנומינלי האפקטיבי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103187</xdr:colOff>
      <xdr:row>1</xdr:row>
      <xdr:rowOff>123031</xdr:rowOff>
    </xdr:from>
    <xdr:to>
      <xdr:col>6</xdr:col>
      <xdr:colOff>270219</xdr:colOff>
      <xdr:row>13</xdr:row>
      <xdr:rowOff>92281</xdr:rowOff>
    </xdr:to>
    <xdr:graphicFrame macro="">
      <xdr:nvGraphicFramePr>
        <xdr:cNvPr id="4" name="תרשים 3" title="שנת 20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0.79695</cdr:x>
      <cdr:y>0.06206</cdr:y>
    </cdr:from>
    <cdr:to>
      <cdr:x>0.99453</cdr:x>
      <cdr:y>0.14143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303514" y="201085"/>
          <a:ext cx="1066932" cy="25715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59BFCB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המגזר העסקי הלא-פיננסי</a:t>
          </a:r>
        </a:p>
      </cdr:txBody>
    </cdr:sp>
  </cdr:relSizeAnchor>
  <cdr:relSizeAnchor xmlns:cdr="http://schemas.openxmlformats.org/drawingml/2006/chartDrawing">
    <cdr:from>
      <cdr:x>0.7741</cdr:x>
      <cdr:y>0.81057</cdr:y>
    </cdr:from>
    <cdr:to>
      <cdr:x>0.99276</cdr:x>
      <cdr:y>0.85822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483435" y="2188542"/>
          <a:ext cx="983970" cy="1286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he-IL" sz="900" b="1">
              <a:solidFill>
                <a:srgbClr val="17799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הגופים המוסדיים</a:t>
          </a:r>
        </a:p>
      </cdr:txBody>
    </cdr:sp>
  </cdr:relSizeAnchor>
  <cdr:relSizeAnchor xmlns:cdr="http://schemas.openxmlformats.org/drawingml/2006/chartDrawing">
    <cdr:from>
      <cdr:x>0.79992</cdr:x>
      <cdr:y>0.61163</cdr:y>
    </cdr:from>
    <cdr:to>
      <cdr:x>0.99568</cdr:x>
      <cdr:y>0.68315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319566" y="1981670"/>
          <a:ext cx="1057104" cy="2317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ABAAC7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תושבי</a:t>
          </a:r>
          <a:r>
            <a:rPr lang="he-IL" sz="900" b="1" baseline="0">
              <a:solidFill>
                <a:srgbClr val="ABAAC7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חוץ לא-פיננסי</a:t>
          </a:r>
          <a:endParaRPr lang="he-IL" sz="900" b="1">
            <a:solidFill>
              <a:srgbClr val="ABAAC7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0.81521</cdr:x>
      <cdr:y>0.21058</cdr:y>
    </cdr:from>
    <cdr:to>
      <cdr:x>0.96542</cdr:x>
      <cdr:y>0.25229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402156" y="682289"/>
          <a:ext cx="811134" cy="13514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595959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משקי בית</a:t>
          </a:r>
        </a:p>
      </cdr:txBody>
    </cdr:sp>
  </cdr:relSizeAnchor>
  <cdr:relSizeAnchor xmlns:cdr="http://schemas.openxmlformats.org/drawingml/2006/chartDrawing">
    <cdr:from>
      <cdr:x>0.77451</cdr:x>
      <cdr:y>0.31666</cdr:y>
    </cdr:from>
    <cdr:to>
      <cdr:x>1</cdr:x>
      <cdr:y>0.3677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182354" y="1025988"/>
          <a:ext cx="1217646" cy="1653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2E2A74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המגזר הפיננסי </a:t>
          </a:r>
        </a:p>
      </cdr:txBody>
    </cdr:sp>
  </cdr:relSizeAnchor>
  <cdr:relSizeAnchor xmlns:cdr="http://schemas.openxmlformats.org/drawingml/2006/chartDrawing">
    <cdr:from>
      <cdr:x>0.24676</cdr:x>
      <cdr:y>0.92627</cdr:y>
    </cdr:from>
    <cdr:to>
      <cdr:x>0.53438</cdr:x>
      <cdr:y>0.97919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891908" y="2000743"/>
          <a:ext cx="1039586" cy="114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0.80184</cdr:x>
      <cdr:y>0.44383</cdr:y>
    </cdr:from>
    <cdr:to>
      <cdr:x>0.9976</cdr:x>
      <cdr:y>0.49081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4329948" y="1438016"/>
          <a:ext cx="1057104" cy="1522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sz="900" b="1">
              <a:solidFill>
                <a:srgbClr val="BFBFBF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תושבי</a:t>
          </a:r>
          <a:r>
            <a:rPr lang="he-IL" sz="900" b="1" baseline="0">
              <a:solidFill>
                <a:srgbClr val="BFBFBF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חוץ פיננסי</a:t>
          </a:r>
          <a:endParaRPr lang="he-IL" sz="900" b="1">
            <a:solidFill>
              <a:srgbClr val="BFBFBF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43007</xdr:colOff>
      <xdr:row>2</xdr:row>
      <xdr:rowOff>158750</xdr:rowOff>
    </xdr:from>
    <xdr:to>
      <xdr:col>5</xdr:col>
      <xdr:colOff>214007</xdr:colOff>
      <xdr:row>14</xdr:row>
      <xdr:rowOff>93710</xdr:rowOff>
    </xdr:to>
    <xdr:graphicFrame macro="">
      <xdr:nvGraphicFramePr>
        <xdr:cNvPr id="4" name="תרשים 3" descr="אומדן רכישות מטבע החוץ (+) המצטברות נטו של המגזרים העיקריים" title="אומדן רכישות מטבע החוץ (+) המצטברות נטו של המגזרים העיקר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0.53855</cdr:x>
      <cdr:y>0.02388</cdr:y>
    </cdr:from>
    <cdr:to>
      <cdr:x>0.74125</cdr:x>
      <cdr:y>0.13862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42658" y="51570"/>
          <a:ext cx="731182" cy="247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he-IL" sz="1100" u="sng">
              <a:latin typeface="Assistant" panose="00000500000000000000" pitchFamily="2" charset="-79"/>
              <a:cs typeface="Assistant" panose="00000500000000000000" pitchFamily="2" charset="-79"/>
            </a:rPr>
            <a:t>2024</a:t>
          </a:r>
        </a:p>
      </cdr:txBody>
    </cdr:sp>
  </cdr:relSizeAnchor>
  <cdr:relSizeAnchor xmlns:cdr="http://schemas.openxmlformats.org/drawingml/2006/chartDrawing">
    <cdr:from>
      <cdr:x>0.74613</cdr:x>
      <cdr:y>0.02524</cdr:y>
    </cdr:from>
    <cdr:to>
      <cdr:x>0.89429</cdr:x>
      <cdr:y>0.13724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91444" y="54529"/>
          <a:ext cx="534445" cy="241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e-IL" sz="1100" b="0" u="sng">
              <a:latin typeface="Assistant" panose="00000500000000000000" pitchFamily="2" charset="-79"/>
              <a:cs typeface="Assistant" panose="00000500000000000000" pitchFamily="2" charset="-79"/>
            </a:rPr>
            <a:t>2025</a:t>
          </a:r>
        </a:p>
      </cdr:txBody>
    </cdr:sp>
  </cdr:relSizeAnchor>
  <cdr:relSizeAnchor xmlns:cdr="http://schemas.openxmlformats.org/drawingml/2006/chartDrawing">
    <cdr:from>
      <cdr:x>0.33522</cdr:x>
      <cdr:y>0.02388</cdr:y>
    </cdr:from>
    <cdr:to>
      <cdr:x>0.53792</cdr:x>
      <cdr:y>0.13861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209205" y="51570"/>
          <a:ext cx="731183" cy="247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e-IL" sz="1100" u="sng">
              <a:latin typeface="Assistant" panose="00000500000000000000" pitchFamily="2" charset="-79"/>
              <a:cs typeface="Assistant" panose="00000500000000000000" pitchFamily="2" charset="-79"/>
            </a:rPr>
            <a:t>2023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242845</xdr:colOff>
      <xdr:row>34</xdr:row>
      <xdr:rowOff>78829</xdr:rowOff>
    </xdr:from>
    <xdr:to>
      <xdr:col>3</xdr:col>
      <xdr:colOff>242845</xdr:colOff>
      <xdr:row>36</xdr:row>
      <xdr:rowOff>57931</xdr:rowOff>
    </xdr:to>
    <xdr:cxnSp macro="">
      <xdr:nvCxnSpPr>
        <xdr:cNvPr id="3" name="מחבר ישר 2"/>
        <xdr:cNvCxnSpPr/>
      </xdr:nvCxnSpPr>
      <xdr:spPr>
        <a:xfrm>
          <a:off x="11233846955" y="6555829"/>
          <a:ext cx="0" cy="360102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absoluteAnchor>
    <xdr:pos x="75960" y="586356"/>
    <xdr:ext cx="3600000" cy="2160000"/>
    <xdr:graphicFrame macro="">
      <xdr:nvGraphicFramePr>
        <xdr:cNvPr id="5" name="תרשים 4" descr="התנועות המצטברות נטו במט&quot;ח של הגופים המוסדיים" title="התנועות המצטברות נטו במט&quot;ח של הגופים המוסדי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5</xdr:col>
      <xdr:colOff>180769</xdr:colOff>
      <xdr:row>14</xdr:row>
      <xdr:rowOff>85016</xdr:rowOff>
    </xdr:to>
    <xdr:graphicFrame macro="">
      <xdr:nvGraphicFramePr>
        <xdr:cNvPr id="4" name="תרשים 3" descr="שיעור החשיפה למט&quot;ח של הגופים המוסדיים" title="שיעור החשיפה למט&quot;ח של הגופים המוסד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11</xdr:col>
      <xdr:colOff>171000</xdr:colOff>
      <xdr:row>25</xdr:row>
      <xdr:rowOff>59614</xdr:rowOff>
    </xdr:to>
    <xdr:graphicFrame macro="">
      <xdr:nvGraphicFramePr>
        <xdr:cNvPr id="3" name="תרשים 2" descr="שיעור החשיפה למט&quot;ח של הגופים המוסדיים" title="שיעור החשיפה למט&quot;ח של הגופים המוסדיים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0.5424</cdr:x>
      <cdr:y>0.88554</cdr:y>
    </cdr:from>
    <cdr:to>
      <cdr:x>0.94683</cdr:x>
      <cdr:y>0.97194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52624" y="2231571"/>
          <a:ext cx="1455964" cy="217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0.5424</cdr:x>
      <cdr:y>0.88554</cdr:y>
    </cdr:from>
    <cdr:to>
      <cdr:x>0.94683</cdr:x>
      <cdr:y>0.97194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952624" y="2231571"/>
          <a:ext cx="1455964" cy="217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0.60234</cdr:x>
      <cdr:y>0.9148</cdr:y>
    </cdr:from>
    <cdr:to>
      <cdr:x>0.97368</cdr:x>
      <cdr:y>0.9417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06142" y="5551714"/>
          <a:ext cx="3456215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0.5424</cdr:x>
      <cdr:y>0.88554</cdr:y>
    </cdr:from>
    <cdr:to>
      <cdr:x>0.94683</cdr:x>
      <cdr:y>0.97194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952624" y="2231571"/>
          <a:ext cx="1455964" cy="217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0.5424</cdr:x>
      <cdr:y>0.88554</cdr:y>
    </cdr:from>
    <cdr:to>
      <cdr:x>0.94683</cdr:x>
      <cdr:y>0.97194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1952624" y="2231571"/>
          <a:ext cx="1455964" cy="2177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0.60234</cdr:x>
      <cdr:y>0.9148</cdr:y>
    </cdr:from>
    <cdr:to>
      <cdr:x>0.97368</cdr:x>
      <cdr:y>0.9417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06142" y="5551714"/>
          <a:ext cx="3456215" cy="163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53210</xdr:colOff>
      <xdr:row>2</xdr:row>
      <xdr:rowOff>133350</xdr:rowOff>
    </xdr:from>
    <xdr:to>
      <xdr:col>5</xdr:col>
      <xdr:colOff>215451</xdr:colOff>
      <xdr:row>14</xdr:row>
      <xdr:rowOff>86178</xdr:rowOff>
    </xdr:to>
    <xdr:graphicFrame macro="">
      <xdr:nvGraphicFramePr>
        <xdr:cNvPr id="4" name="תרשים 3" descr="אומדן התנועות נטו בנכסים שקליים מאזניים והחוץ-מאזניים  של תושבי חוץ" title="אומדן התנועות נטו בנכסים שקליים מאזניים והחוץ-מאזניים  של תושבי חוץ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228175</xdr:colOff>
      <xdr:row>2</xdr:row>
      <xdr:rowOff>30685</xdr:rowOff>
    </xdr:from>
    <xdr:to>
      <xdr:col>4</xdr:col>
      <xdr:colOff>554053</xdr:colOff>
      <xdr:row>13</xdr:row>
      <xdr:rowOff>180368</xdr:rowOff>
    </xdr:to>
    <xdr:graphicFrame macro="">
      <xdr:nvGraphicFramePr>
        <xdr:cNvPr id="2" name="תרשים 1" descr="החשיפה לשקלים במכשירי חוב ובמכשירים נגזרים של תושבי חוץ" title="החשיפה לשקלים במכשירי חוב ובמכשירים נגזרים של תושבי חוץ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1546225</xdr:colOff>
      <xdr:row>15</xdr:row>
      <xdr:rowOff>12700</xdr:rowOff>
    </xdr:from>
    <xdr:to>
      <xdr:col>6</xdr:col>
      <xdr:colOff>542925</xdr:colOff>
      <xdr:row>29</xdr:row>
      <xdr:rowOff>177800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1025525</xdr:colOff>
      <xdr:row>15</xdr:row>
      <xdr:rowOff>31750</xdr:rowOff>
    </xdr:from>
    <xdr:to>
      <xdr:col>10</xdr:col>
      <xdr:colOff>257175</xdr:colOff>
      <xdr:row>30</xdr:row>
      <xdr:rowOff>12700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0.15812</cdr:x>
      <cdr:y>0.49725</cdr:y>
    </cdr:from>
    <cdr:to>
      <cdr:x>0.48231</cdr:x>
      <cdr:y>0.85265</cdr:y>
    </cdr:to>
    <cdr:sp macro="" textlink="">
      <cdr:nvSpPr>
        <cdr:cNvPr id="6" name="מלבן מעוגל 5"/>
        <cdr:cNvSpPr/>
      </cdr:nvSpPr>
      <cdr:spPr>
        <a:xfrm xmlns:a="http://schemas.openxmlformats.org/drawingml/2006/main">
          <a:off x="569223" y="1074060"/>
          <a:ext cx="1167084" cy="76766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1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e-IL" sz="500" b="0" baseline="0">
            <a:solidFill>
              <a:sysClr val="windowText" lastClr="000000"/>
            </a:solidFill>
            <a:effectLst/>
            <a:latin typeface="Assistant" panose="00000500000000000000" pitchFamily="2" charset="-79"/>
            <a:ea typeface="+mn-ea"/>
            <a:cs typeface="Assistant" panose="00000500000000000000" pitchFamily="2" charset="-79"/>
          </a:endParaRPr>
        </a:p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900" b="0" baseline="0">
              <a:solidFill>
                <a:sysClr val="windowText" lastClr="000000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התחזקות השקל</a:t>
          </a:r>
          <a:endParaRPr lang="he-IL" sz="900" b="0">
            <a:solidFill>
              <a:sysClr val="windowText" lastClr="000000"/>
            </a:solidFill>
            <a:effectLst/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l"/>
          <a:r>
            <a:rPr lang="he-IL" sz="900" b="1">
              <a:latin typeface="Assistant" panose="00000500000000000000" pitchFamily="2" charset="-79"/>
              <a:cs typeface="Assistant" panose="00000500000000000000" pitchFamily="2" charset="-79"/>
            </a:rPr>
            <a:t>  </a:t>
          </a:r>
        </a:p>
      </cdr:txBody>
    </cdr:sp>
  </cdr:relSizeAnchor>
  <cdr:relSizeAnchor xmlns:cdr="http://schemas.openxmlformats.org/drawingml/2006/chartDrawing">
    <cdr:from>
      <cdr:x>0.24029</cdr:x>
      <cdr:y>0.56163</cdr:y>
    </cdr:from>
    <cdr:to>
      <cdr:x>0.24029</cdr:x>
      <cdr:y>0.64014</cdr:y>
    </cdr:to>
    <cdr:cxnSp macro="">
      <cdr:nvCxnSpPr>
        <cdr:cNvPr id="7" name="מחבר חץ ישר 6"/>
        <cdr:cNvCxnSpPr/>
      </cdr:nvCxnSpPr>
      <cdr:spPr>
        <a:xfrm xmlns:a="http://schemas.openxmlformats.org/drawingml/2006/main">
          <a:off x="865035" y="1213121"/>
          <a:ext cx="0" cy="1695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11825</xdr:colOff>
      <xdr:row>2</xdr:row>
      <xdr:rowOff>117749</xdr:rowOff>
    </xdr:from>
    <xdr:to>
      <xdr:col>2</xdr:col>
      <xdr:colOff>151075</xdr:colOff>
      <xdr:row>13</xdr:row>
      <xdr:rowOff>182249</xdr:rowOff>
    </xdr:to>
    <xdr:graphicFrame macro="">
      <xdr:nvGraphicFramePr>
        <xdr:cNvPr id="4" name="תרשים 3" descr="רכישות מט&quot;ח מצטברות נטו של חברות הייבוא והייצוא העיקריות" title="רכישות מט&quot;ח מצטברות נטו של חברות הייבוא והייצוא העיקריות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382394"/>
    <xdr:ext cx="3600000" cy="2160000"/>
    <xdr:graphicFrame macro="">
      <xdr:nvGraphicFramePr>
        <xdr:cNvPr id="2" name="תרשים 1" descr="יתרת הנכסים נטו של מערכת הבנקאות במטבע חוץ וסך החשיפה למטבע חוץ" title="יתרת הנכסים נטו של מערכת הבנקאות במטבע חוץ וסך החשיפה למטבע חוץ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141173" y="465871"/>
    <xdr:ext cx="3600000" cy="2160000"/>
    <xdr:graphicFrame macro="">
      <xdr:nvGraphicFramePr>
        <xdr:cNvPr id="3" name="תרשים 2" descr="יתרת המכשירים הנגזרים של מערכת הבנקאות במטבע חוץ מול מגזרים נגדיים " title="יתרת המכשירים הנגזרים של מערכת הבנקאות במטבע חוץ מול מגזרים נגדיים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0.02973</cdr:x>
      <cdr:y>0.72054</cdr:y>
    </cdr:from>
    <cdr:to>
      <cdr:x>0.1437</cdr:x>
      <cdr:y>0.84944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019" y="1556360"/>
          <a:ext cx="410308" cy="2784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6</xdr:col>
      <xdr:colOff>75300</xdr:colOff>
      <xdr:row>16</xdr:row>
      <xdr:rowOff>180974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2</xdr:col>
      <xdr:colOff>609150</xdr:colOff>
      <xdr:row>14</xdr:row>
      <xdr:rowOff>77200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95250</xdr:rowOff>
    </xdr:from>
    <xdr:to>
      <xdr:col>2</xdr:col>
      <xdr:colOff>609150</xdr:colOff>
      <xdr:row>13</xdr:row>
      <xdr:rowOff>159750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0.07027</cdr:x>
      <cdr:y>0</cdr:y>
    </cdr:from>
    <cdr:to>
      <cdr:x>0.64734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351" y="59028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0.18707</cdr:x>
      <cdr:y>0.02353</cdr:y>
    </cdr:from>
    <cdr:to>
      <cdr:x>0.49209</cdr:x>
      <cdr:y>0.37904</cdr:y>
    </cdr:to>
    <cdr:sp macro="" textlink="">
      <cdr:nvSpPr>
        <cdr:cNvPr id="5" name="מלבן מעוגל 4"/>
        <cdr:cNvSpPr/>
      </cdr:nvSpPr>
      <cdr:spPr>
        <a:xfrm xmlns:a="http://schemas.openxmlformats.org/drawingml/2006/main">
          <a:off x="673443" y="50800"/>
          <a:ext cx="1098081" cy="76766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9525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1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he-IL" sz="500" b="0" baseline="0">
            <a:solidFill>
              <a:sysClr val="windowText" lastClr="000000"/>
            </a:solidFill>
            <a:effectLst/>
            <a:latin typeface="Assistant" panose="00000500000000000000" pitchFamily="2" charset="-79"/>
            <a:ea typeface="+mn-ea"/>
            <a:cs typeface="Assistant" panose="00000500000000000000" pitchFamily="2" charset="-79"/>
          </a:endParaRPr>
        </a:p>
        <a:p xmlns:a="http://schemas.openxmlformats.org/drawingml/2006/main"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900" b="0" baseline="0">
              <a:solidFill>
                <a:sysClr val="windowText" lastClr="000000"/>
              </a:solidFill>
              <a:effectLst/>
              <a:latin typeface="Assistant" panose="00000500000000000000" pitchFamily="2" charset="-79"/>
              <a:ea typeface="+mn-ea"/>
              <a:cs typeface="Assistant" panose="00000500000000000000" pitchFamily="2" charset="-79"/>
            </a:rPr>
            <a:t>התחזקות השקל</a:t>
          </a:r>
          <a:endParaRPr lang="he-IL" sz="900" b="0">
            <a:solidFill>
              <a:sysClr val="windowText" lastClr="000000"/>
            </a:solidFill>
            <a:effectLst/>
            <a:latin typeface="Assistant" panose="00000500000000000000" pitchFamily="2" charset="-79"/>
            <a:cs typeface="Assistant" panose="00000500000000000000" pitchFamily="2" charset="-79"/>
          </a:endParaRPr>
        </a:p>
        <a:p xmlns:a="http://schemas.openxmlformats.org/drawingml/2006/main">
          <a:pPr algn="l"/>
          <a:r>
            <a:rPr lang="he-IL" sz="900" b="1">
              <a:latin typeface="Assistant" panose="00000500000000000000" pitchFamily="2" charset="-79"/>
              <a:cs typeface="Assistant" panose="00000500000000000000" pitchFamily="2" charset="-79"/>
            </a:rPr>
            <a:t>  </a:t>
          </a:r>
        </a:p>
      </cdr:txBody>
    </cdr:sp>
  </cdr:relSizeAnchor>
  <cdr:relSizeAnchor xmlns:cdr="http://schemas.openxmlformats.org/drawingml/2006/chartDrawing">
    <cdr:from>
      <cdr:x>0.24511</cdr:x>
      <cdr:y>0.10447</cdr:y>
    </cdr:from>
    <cdr:to>
      <cdr:x>0.24511</cdr:x>
      <cdr:y>0.18301</cdr:y>
    </cdr:to>
    <cdr:cxnSp macro="">
      <cdr:nvCxnSpPr>
        <cdr:cNvPr id="6" name="מחבר חץ ישר 5"/>
        <cdr:cNvCxnSpPr/>
      </cdr:nvCxnSpPr>
      <cdr:spPr>
        <a:xfrm xmlns:a="http://schemas.openxmlformats.org/drawingml/2006/main">
          <a:off x="882394" y="225579"/>
          <a:ext cx="0" cy="1695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0.03659</cdr:x>
      <cdr:y>0.73731</cdr:y>
    </cdr:from>
    <cdr:to>
      <cdr:x>0.12754</cdr:x>
      <cdr:y>0.88343</cdr:y>
    </cdr:to>
    <cdr:sp macro="" textlink="">
      <cdr:nvSpPr>
        <cdr:cNvPr id="8" name="מלבן 7"/>
        <cdr:cNvSpPr/>
      </cdr:nvSpPr>
      <cdr:spPr>
        <a:xfrm xmlns:a="http://schemas.openxmlformats.org/drawingml/2006/main">
          <a:off x="131710" y="1592068"/>
          <a:ext cx="327422" cy="3155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e-IL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6000" y="350678"/>
    <xdr:ext cx="5400000" cy="3240000"/>
    <xdr:graphicFrame macro="">
      <xdr:nvGraphicFramePr>
        <xdr:cNvPr id="2" name="תרשים 1" descr="תרומת השינוי של המטבעות השונים לשינוי בשער החליפין הנומינלי האפקטיבי" title="תרומת השינוי במטבעות השונים לשינוי בשער החליפין הנומינלי האפקטיבי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0.48507</cdr:x>
      <cdr:y>0.906</cdr:y>
    </cdr:from>
    <cdr:to>
      <cdr:x>0.97405</cdr:x>
      <cdr:y>1</cdr:y>
    </cdr:to>
    <cdr:grpSp>
      <cdr:nvGrpSpPr>
        <cdr:cNvPr id="2" name="קבוצה 1"/>
        <cdr:cNvGrpSpPr/>
      </cdr:nvGrpSpPr>
      <cdr:grpSpPr>
        <a:xfrm xmlns:a="http://schemas.openxmlformats.org/drawingml/2006/main">
          <a:off x="2619378" y="2935440"/>
          <a:ext cx="2640492" cy="304560"/>
          <a:chOff x="2759508" y="2839504"/>
          <a:chExt cx="2640492" cy="359802"/>
        </a:xfrm>
      </cdr:grpSpPr>
      <cdr:sp macro="" textlink="">
        <cdr:nvSpPr>
          <cdr:cNvPr id="9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 flipH="1">
            <a:off x="2759508" y="2839504"/>
            <a:ext cx="2640492" cy="35980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C0C0C0" mc:Ignorable="a14" a14:legacySpreadsheetColorIndex="22">
                    <a:alpha val="89999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27432" tIns="22860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1">
              <a:defRPr sz="1000"/>
            </a:pPr>
            <a:r>
              <a:rPr lang="he-IL" sz="1100" b="0" i="0" u="none" strike="noStrike" baseline="0">
                <a:solidFill>
                  <a:srgbClr val="000000"/>
                </a:solidFill>
                <a:latin typeface="Assistant" panose="00000500000000000000" pitchFamily="2" charset="-79"/>
                <a:cs typeface="Assistant" panose="00000500000000000000" pitchFamily="2" charset="-79"/>
              </a:rPr>
              <a:t>תרומה לפיחות השקל    תרומה לייסוף השקל</a:t>
            </a:r>
          </a:p>
        </cdr:txBody>
      </cdr:sp>
      <cdr:sp macro="" textlink="">
        <cdr:nvSpPr>
          <cdr:cNvPr id="10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3481920" y="3127831"/>
            <a:ext cx="472608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tx1"/>
            </a:solidFill>
            <a:round/>
            <a:headEnd/>
            <a:tailEnd type="triangl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e-IL"/>
          </a:p>
        </cdr:txBody>
      </cdr:sp>
      <cdr:sp macro="" textlink="">
        <cdr:nvSpPr>
          <cdr:cNvPr id="15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4145526" y="3127831"/>
            <a:ext cx="463482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chemeClr val="tx1"/>
            </a:solidFill>
            <a:round/>
            <a:headEnd/>
            <a:tailEnd type="triangle" w="med" len="med"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he-IL"/>
          </a:p>
        </cdr:txBody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56875" y="368207"/>
    <xdr:ext cx="5400000" cy="3240000"/>
    <xdr:graphicFrame macro="">
      <xdr:nvGraphicFramePr>
        <xdr:cNvPr id="2" name="תרשים 1" descr="שיעור השינוי של הדולר כנגד המטבעות העיקריים" title="שיעור השינוי של הדולר כנגד המטבעות העיקרי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516938" y="2111375"/>
    <xdr:ext cx="5760000" cy="3600000"/>
    <xdr:graphicFrame macro="">
      <xdr:nvGraphicFramePr>
        <xdr:cNvPr id="3" name="תרשים 2" descr="שיעור השינוי של הדולר כנגד המטבעות העיקריים" title="שיעור השינוי של הדולר כנגד המטבעות העיקריים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0.04185</cdr:x>
      <cdr:y>0.89523</cdr:y>
    </cdr:from>
    <cdr:to>
      <cdr:x>0.98405</cdr:x>
      <cdr:y>0.96501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0677" y="1933693"/>
          <a:ext cx="3391920" cy="150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8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0.55066</cdr:x>
      <cdr:y>0.88504</cdr:y>
    </cdr:from>
    <cdr:to>
      <cdr:x>1</cdr:x>
      <cdr:y>0.97715</cdr:y>
    </cdr:to>
    <cdr:sp macro="" textlink="">
      <cdr:nvSpPr>
        <cdr:cNvPr id="8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171802" y="3186130"/>
          <a:ext cx="2588198" cy="331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התחזקות הדולר</a:t>
          </a:r>
          <a:r>
            <a:rPr lang="en-US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היחלשות הדולר</a:t>
          </a:r>
          <a:r>
            <a:rPr lang="en-US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  </a:t>
          </a:r>
          <a:endParaRPr lang="he-IL" sz="1100" b="0" i="0" u="none" strike="noStrike" baseline="0">
            <a:solidFill>
              <a:srgbClr val="000000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0.68562</cdr:x>
      <cdr:y>0.96603</cdr:y>
    </cdr:from>
    <cdr:to>
      <cdr:x>0.77309</cdr:x>
      <cdr:y>0.96603</cdr:y>
    </cdr:to>
    <cdr:sp macro="" textlink="">
      <cdr:nvSpPr>
        <cdr:cNvPr id="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49172" y="3477694"/>
          <a:ext cx="5038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1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0.80395</cdr:x>
      <cdr:y>0.96556</cdr:y>
    </cdr:from>
    <cdr:to>
      <cdr:x>0.88973</cdr:x>
      <cdr:y>0.96556</cdr:y>
    </cdr:to>
    <cdr:sp macro="" textlink="">
      <cdr:nvSpPr>
        <cdr:cNvPr id="11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30752" y="3476002"/>
          <a:ext cx="49409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1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0.04185</cdr:x>
      <cdr:y>0.89523</cdr:y>
    </cdr:from>
    <cdr:to>
      <cdr:x>0.98405</cdr:x>
      <cdr:y>0.96501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0677" y="1933693"/>
          <a:ext cx="3391920" cy="150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endParaRPr lang="he-IL" sz="80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0.55066</cdr:x>
      <cdr:y>0.88504</cdr:y>
    </cdr:from>
    <cdr:to>
      <cdr:x>1</cdr:x>
      <cdr:y>0.97715</cdr:y>
    </cdr:to>
    <cdr:sp macro="" textlink="">
      <cdr:nvSpPr>
        <cdr:cNvPr id="8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3171802" y="3186130"/>
          <a:ext cx="2588198" cy="331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0C0C0" mc:Ignorable="a14" a14:legacySpreadsheetColorIndex="22">
                  <a:alpha val="89999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he-IL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התחזקות הדולר</a:t>
          </a:r>
          <a:r>
            <a:rPr lang="en-US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היחלשות הדולר</a:t>
          </a:r>
          <a:r>
            <a:rPr lang="en-US" sz="1100" b="0" i="0" u="none" strike="noStrike" baseline="0">
              <a:solidFill>
                <a:srgbClr val="000000"/>
              </a:solidFill>
              <a:latin typeface="Assistant" panose="00000500000000000000" pitchFamily="2" charset="-79"/>
              <a:cs typeface="Assistant" panose="00000500000000000000" pitchFamily="2" charset="-79"/>
            </a:rPr>
            <a:t>   </a:t>
          </a:r>
          <a:endParaRPr lang="he-IL" sz="1100" b="0" i="0" u="none" strike="noStrike" baseline="0">
            <a:solidFill>
              <a:srgbClr val="000000"/>
            </a:solidFill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0.68562</cdr:x>
      <cdr:y>0.96603</cdr:y>
    </cdr:from>
    <cdr:to>
      <cdr:x>0.77309</cdr:x>
      <cdr:y>0.96603</cdr:y>
    </cdr:to>
    <cdr:sp macro="" textlink="">
      <cdr:nvSpPr>
        <cdr:cNvPr id="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49172" y="3477694"/>
          <a:ext cx="5038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1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  <cdr:relSizeAnchor xmlns:cdr="http://schemas.openxmlformats.org/drawingml/2006/chartDrawing">
    <cdr:from>
      <cdr:x>0.80395</cdr:x>
      <cdr:y>0.96556</cdr:y>
    </cdr:from>
    <cdr:to>
      <cdr:x>0.88973</cdr:x>
      <cdr:y>0.96556</cdr:y>
    </cdr:to>
    <cdr:sp macro="" textlink="">
      <cdr:nvSpPr>
        <cdr:cNvPr id="11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30752" y="3476002"/>
          <a:ext cx="49409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chemeClr val="tx1"/>
          </a:solidFill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e-IL" sz="1100" b="0">
            <a:latin typeface="Assistant" panose="00000500000000000000" pitchFamily="2" charset="-79"/>
            <a:cs typeface="Assistant" panose="00000500000000000000" pitchFamily="2" charset="-79"/>
          </a:endParaRPr>
        </a:p>
      </cdr:txBody>
    </cdr:sp>
  </cdr:relSizeAnchor>
</c:userShapes>
</file>

<file path=xl/tables/table1.xml><?xml version="1.0" encoding="utf-8"?>
<table xmlns="http://schemas.openxmlformats.org/spreadsheetml/2006/main" id="27" name="טבלה228" displayName="טבלה228" ref="F1:I14" totalsRowShown="0" headerRowDxfId="207" dataDxfId="205" headerRowBorderDxfId="206" tableBorderDxfId="204" headerRowCellStyle="Normal 2 3 3">
  <tableColumns count="4">
    <tableColumn id="2" name="חודש" dataDxfId="203" totalsRowDxfId="202" dataCellStyle="Normal 6 2"/>
    <tableColumn id="3" name="דולר/שקל" dataDxfId="201" totalsRowDxfId="200" dataCellStyle="Normal 6 2"/>
    <tableColumn id="4" name="אירו/שקל" dataDxfId="199" totalsRowDxfId="198" dataCellStyle="Normal 6 2"/>
    <tableColumn id="5" name="שער חליפין נומינלי אפקטיבי" dataDxfId="197" totalsRowDxfId="196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מדדי דולר/שקל, אירו/שקל ושער החליפין הנומינלי האפקטיבי " altTextSummary="מדדי דולר/שקל, אירו/שקל ושער החליפין הנומינלי האפקטיבי שנת 2022 לפי חודשים"/>
    </ext>
  </extLst>
</table>
</file>

<file path=xl/tables/table10.xml><?xml version="1.0" encoding="utf-8"?>
<table xmlns="http://schemas.openxmlformats.org/spreadsheetml/2006/main" id="2" name="טבלה113" displayName="טבלה113" ref="A11:I18" totalsRowShown="0" headerRowDxfId="116" dataDxfId="115">
  <tableColumns count="9">
    <tableColumn id="1" name="מגזר" dataDxfId="114" dataCellStyle="Comma"/>
    <tableColumn id="5" name="עזר " dataDxfId="113">
      <calculatedColumnFormula>טבלה113[[#This Row],[2022]]</calculatedColumnFormula>
    </tableColumn>
    <tableColumn id="6" name="2022" dataDxfId="112"/>
    <tableColumn id="7" name="עזר2" dataDxfId="111">
      <calculatedColumnFormula>50-IF(טבלה113[[#This Row],[2022]]&gt;0,טבלה113[[#This Row],[2022]],0)-IF(טבלה113[[#This Row],[2023]]&lt;0,טבלה113[[#This Row],[עזר3]],0)</calculatedColumnFormula>
    </tableColumn>
    <tableColumn id="8" name="עזר3" dataDxfId="110">
      <calculatedColumnFormula>ABS(טבלה113[[#This Row],[2023]])</calculatedColumnFormula>
    </tableColumn>
    <tableColumn id="9" name="2023" dataDxfId="109"/>
    <tableColumn id="10" name="עזר5" dataDxfId="108">
      <calculatedColumnFormula>50-IF(טבלה113[[#This Row],[2023]]&gt;0,טבלה113[[#This Row],[2023]],0)-IF(טבלה113[[#This Row],[2024]]&lt;0,טבלה113[[#This Row],[עזר6]],0)</calculatedColumnFormula>
    </tableColumn>
    <tableColumn id="11" name="עזר6" dataDxfId="107">
      <calculatedColumnFormula>ABS(טבלה113[[#This Row],[2024]])</calculatedColumnFormula>
    </tableColumn>
    <tableColumn id="2" name="2024" dataDxfId="106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אומדן רכישות מטבע החוץ (+) המצטברות נטו של המגזרים העיקריים" altTextSummary="אומדן רכישות מטבע החוץ (+) המצטברות נטו של המגזרים העיקריים"/>
    </ext>
  </extLst>
</table>
</file>

<file path=xl/tables/table11.xml><?xml version="1.0" encoding="utf-8"?>
<table xmlns="http://schemas.openxmlformats.org/spreadsheetml/2006/main" id="15" name="טבלה15" displayName="טבלה15" ref="A1:H50" totalsRowCount="1" headerRowDxfId="105" dataDxfId="104" tableBorderDxfId="103">
  <autoFilter ref="A1:H49"/>
  <tableColumns count="8">
    <tableColumn id="1" name="שנה" dataDxfId="102" totalsRowDxfId="101"/>
    <tableColumn id="2" name="חודש" dataDxfId="100" totalsRowDxfId="99"/>
    <tableColumn id="3" name="עמודה2" dataDxfId="98" totalsRowDxfId="97"/>
    <tableColumn id="4" name="סך החשיפה למט&quot;ח - ציר ימין" dataDxfId="96" totalsRowDxfId="95"/>
    <tableColumn id="5" name="חשיפה למט&quot;ח בנכסים מאזניים" dataDxfId="94" totalsRowDxfId="93"/>
    <tableColumn id="6" name="חשיפה למט&quot;ח במכשירים נגזרים" dataDxfId="92" totalsRowDxfId="91"/>
    <tableColumn id="7" name="שיעור החשיפה למט&quot;ח מסך הנכסים (ציר ימין)" dataDxfId="90" totalsRowDxfId="89"/>
    <tableColumn id="8" name="עמודה1" dataDxfId="88" totalsRowDxfId="87">
      <calculatedColumnFormula>טבלה15[[#This Row],[שיעור החשיפה למט"ח מסך הנכסים (ציר ימין)]]*100</calculatedColumnFormula>
    </tableColumn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id="19" name="טבלה19" displayName="טבלה19" ref="A1:L6" totalsRowShown="0" headerRowDxfId="86" dataDxfId="85" tableBorderDxfId="84" dataCellStyle="Percent">
  <tableColumns count="12">
    <tableColumn id="1" name="גופים מוסדיים" dataDxfId="83"/>
    <tableColumn id="2" name="2015" dataDxfId="82" dataCellStyle="Percent"/>
    <tableColumn id="3" name="2017" dataDxfId="81" dataCellStyle="Percent"/>
    <tableColumn id="4" name="2016" dataDxfId="80" dataCellStyle="Percent"/>
    <tableColumn id="5" name="2018" dataDxfId="79" dataCellStyle="Percent"/>
    <tableColumn id="6" name="2019" dataDxfId="78" dataCellStyle="Percent"/>
    <tableColumn id="7" name="2020" dataDxfId="77" dataCellStyle="Percent"/>
    <tableColumn id="8" name="2021" dataDxfId="76" dataCellStyle="Percent"/>
    <tableColumn id="9" name="2022" dataDxfId="75" dataCellStyle="Percent"/>
    <tableColumn id="10" name="2023" dataDxfId="74" dataCellStyle="Percent"/>
    <tableColumn id="11" name="2024" dataDxfId="73" dataCellStyle="Percent"/>
    <tableColumn id="12" name="2025" dataDxfId="72" dataCellStyle="Percent">
      <calculatedColumnFormula>0.270282115699558*100</calculatedColumnFormula>
    </tableColumn>
  </tableColumns>
  <tableStyleInfo name="TableStyleLight11" showFirstColumn="0" showLastColumn="0" showRowStripes="1" showColumnStripes="0"/>
</table>
</file>

<file path=xl/tables/table13.xml><?xml version="1.0" encoding="utf-8"?>
<table xmlns="http://schemas.openxmlformats.org/spreadsheetml/2006/main" id="25" name="טבלה1226" displayName="טבלה1226" ref="A1:E15" totalsRowShown="0" headerRowDxfId="71" dataDxfId="69" headerRowBorderDxfId="70" tableBorderDxfId="68" totalsRowBorderDxfId="67">
  <tableColumns count="5">
    <tableColumn id="1" name="תאריך" dataDxfId="66"/>
    <tableColumn id="2" name="תנועות נטו במכשירי הון" dataDxfId="65" dataCellStyle="Comma"/>
    <tableColumn id="3" name="תנועות נטו במכשירי חוב" dataDxfId="64" dataCellStyle="Comma"/>
    <tableColumn id="4" name="תנועה נטו בחשיפה לשקלים באמצעות מכשירים נגזרים" dataDxfId="63"/>
    <tableColumn id="5" name="סך הכל תנועה בנכסים שקליים" dataDxfId="62">
      <calculatedColumnFormula>SUM(טבלה1226[[#This Row],[תנועות נטו במכשירי הון]:[תנועה נטו בחשיפה לשקלים באמצעות מכשירים נגזרים]])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אומדן התנועות נטו בנכסים שקליים של תושבי חוץ " altTextSummary="אומדן התנועות נטו בנכסים שקליים של תושבי חוץ "/>
    </ext>
  </extLst>
</table>
</file>

<file path=xl/tables/table14.xml><?xml version="1.0" encoding="utf-8"?>
<table xmlns="http://schemas.openxmlformats.org/spreadsheetml/2006/main" id="28" name="טבלה1329" displayName="טבלה1329" ref="A1:F26" totalsRowCount="1" headerRowDxfId="61" dataDxfId="60">
  <tableColumns count="6">
    <tableColumn id="1" name="שנה" dataDxfId="59" totalsRowDxfId="58"/>
    <tableColumn id="2" name="חודש" dataDxfId="57" totalsRowDxfId="56" dataCellStyle="Normal_חשיפה_תושבי_חוץ_רביעים4 2010(2)"/>
    <tableColumn id="3" name="מכשירים נגזרים" dataDxfId="55" totalsRowDxfId="54" dataCellStyle="Normal_חשיפה_תושבי_חוץ_רביעים4 2010(2)"/>
    <tableColumn id="4" name="מכשירי חוב" dataDxfId="53" totalsRowDxfId="52"/>
    <tableColumn id="6" name="מכשירי הון" dataDxfId="51" totalsRowDxfId="50"/>
    <tableColumn id="5" name="חשיפה בשקלים" totalsRowFunction="custom" dataDxfId="49" totalsRowDxfId="48">
      <calculatedColumnFormula>SUM(C2:E2)</calculatedColumnFormula>
      <totalsRowFormula>F25-F13</totalsRow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החשיפה לשקלים במכשירי חוב ובמכשירים נגזרים של תושבי חוץ" altTextSummary="החשיפה לשקלים במכשירי חוב ובמכשירים נגזרים של תושבי חוץ"/>
    </ext>
  </extLst>
</table>
</file>

<file path=xl/tables/table15.xml><?xml version="1.0" encoding="utf-8"?>
<table xmlns="http://schemas.openxmlformats.org/spreadsheetml/2006/main" id="16" name="טבלה16" displayName="טבלה16" ref="A1:E9" totalsRowShown="0" headerRowDxfId="47" dataDxfId="45" headerRowBorderDxfId="46" tableBorderDxfId="44" totalsRowBorderDxfId="43" dataCellStyle="Normal 6">
  <tableColumns count="5">
    <tableColumn id="1" name="שנה" dataDxfId="42" dataCellStyle="Normal 6"/>
    <tableColumn id="3" name="המגזר העסקי (ציר משני)" dataDxfId="41" dataCellStyle="Normal 6"/>
    <tableColumn id="4" name="חברות ייבוא עיקריות" dataDxfId="40" dataCellStyle="Normal 6"/>
    <tableColumn id="5" name="חברות ייצוא עיקריות" dataDxfId="39" dataCellStyle="Normal 6"/>
    <tableColumn id="6" name="אחר" dataDxfId="38" dataCellStyle="Normal 6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רכישות מט&quot;ח מצטברות נטו של חברות הייבוא והייצוא העיקריות" altTextSummary="רכישות מט&quot;ח מצטברות נטו של חברות הייבוא והייצוא העיקריות"/>
    </ext>
  </extLst>
</table>
</file>

<file path=xl/tables/table16.xml><?xml version="1.0" encoding="utf-8"?>
<table xmlns="http://schemas.openxmlformats.org/spreadsheetml/2006/main" id="17" name="טבלה17" displayName="טבלה17" ref="A1:D206" totalsRowCount="1" headerRowDxfId="37" dataDxfId="35" headerRowBorderDxfId="36" tableBorderDxfId="34" totalsRowBorderDxfId="33">
  <tableColumns count="4">
    <tableColumn id="1" name="תאריך" dataDxfId="32" totalsRowDxfId="31"/>
    <tableColumn id="2" name="מכשירי הון ומכשירי חוב " dataDxfId="30" totalsRowDxfId="29" dataCellStyle="Comma"/>
    <tableColumn id="3" name="מכשירים נגזרים" dataDxfId="28" totalsRowDxfId="27" dataCellStyle="Comma"/>
    <tableColumn id="4" name="סך החשיפה למטבע חוץ" dataDxfId="26" totalsRowDxfId="25" dataCellStyle="Comma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יתרת הנכסים נטו של מערכת הבנקאות במטבע חוץ וסך החשיפה למטבע חוץ" altTextSummary="יתרת הנכסים נטו של מערכת הבנקאות במטבע חוץ וסך החשיפה למטבע חוץ"/>
    </ext>
  </extLst>
</table>
</file>

<file path=xl/tables/table17.xml><?xml version="1.0" encoding="utf-8"?>
<table xmlns="http://schemas.openxmlformats.org/spreadsheetml/2006/main" id="5" name="טבלה176" displayName="טבלה176" ref="A1:F134" totalsRowShown="0" headerRowDxfId="24" dataDxfId="22" headerRowBorderDxfId="23" tableBorderDxfId="21" totalsRowBorderDxfId="20">
  <tableColumns count="6">
    <tableColumn id="1" name="תאריך" dataDxfId="19"/>
    <tableColumn id="2" name="המערכת הבנקאית" dataDxfId="18" dataCellStyle="Comma"/>
    <tableColumn id="3" name="תושבי חוץ" dataDxfId="17" dataCellStyle="Comma"/>
    <tableColumn id="4" name="מוסדיים" dataDxfId="16" dataCellStyle="Comma"/>
    <tableColumn id="5" name="מגזר עסקי" dataDxfId="15"/>
    <tableColumn id="6" name="המגזר הפיננסי" dataDxfId="14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יתרת המכשירים הנגזרים של מערכת הבנקאות במטבע חוץ מול מגזרים נגדיים " altTextSummary="יתרת המכשירים הנגזרים של מערכת הבנקאות במטבע חוץ מול מגזרים נגדיים "/>
    </ext>
  </extLst>
</table>
</file>

<file path=xl/tables/table18.xml><?xml version="1.0" encoding="utf-8"?>
<table xmlns="http://schemas.openxmlformats.org/spreadsheetml/2006/main" id="22" name="טבלה22" displayName="טבלה22" ref="A1:I18" totalsRowShown="0" headerRowDxfId="13" dataDxfId="11" headerRowBorderDxfId="12" tableBorderDxfId="10" totalsRowBorderDxfId="9">
  <tableColumns count="9">
    <tableColumn id="1" name="אינדיקטורים מרכזיים" dataDxfId="8"/>
    <tableColumn id="2" name="עמודה1" dataDxfId="7"/>
    <tableColumn id="3" name="עמודה2" dataDxfId="6"/>
    <tableColumn id="4" name="עמודה3" dataDxfId="5"/>
    <tableColumn id="5" name="עמודה4" dataDxfId="4"/>
    <tableColumn id="11" name="עמודה5" dataDxfId="3"/>
    <tableColumn id="6" name="עמודה6" dataDxfId="2"/>
    <tableColumn id="7" name="עמודה7" dataDxfId="1"/>
    <tableColumn id="8" name="עמודה8" dataDxfId="0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לוח אינדיקטורים" altTextSummary="לוח אינדיקטורים"/>
    </ext>
  </extLst>
</table>
</file>

<file path=xl/tables/table2.xml><?xml version="1.0" encoding="utf-8"?>
<table xmlns="http://schemas.openxmlformats.org/spreadsheetml/2006/main" id="1" name="טבלה1" displayName="טבלה1" ref="A1:E74" totalsRowShown="0" headerRowDxfId="195" dataDxfId="194" tableBorderDxfId="193" headerRowCellStyle="Normal 2 3 3">
  <tableColumns count="5">
    <tableColumn id="1" name="תאריך" dataDxfId="192"/>
    <tableColumn id="3" name="שקל/דולר" dataDxfId="191" dataCellStyle="Normal 6 2"/>
    <tableColumn id="4" name="אירו/שקל" dataDxfId="190" dataCellStyle="Normal 6 2"/>
    <tableColumn id="5" name="שער חליפין נומינלי אפקטיבי" dataDxfId="189" dataCellStyle="Normal 6 2"/>
    <tableColumn id="6" name="עמודה1" dataDxfId="188" dataCellStyle="Normal 6 2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מדדי דולר/שקל, אירו/שקל ושער החליפין הנומינלי האפקטיבי " altTextSummary="מדדי דולר/שקל, אירו/שקל ושער החליפין הנומינלי האפקטיבי לפי חודשים "/>
    </ext>
  </extLst>
</table>
</file>

<file path=xl/tables/table3.xml><?xml version="1.0" encoding="utf-8"?>
<table xmlns="http://schemas.openxmlformats.org/spreadsheetml/2006/main" id="3" name="טבלה3" displayName="טבלה3" ref="A1:B14" totalsRowShown="0" headerRowDxfId="187" dataDxfId="186" tableBorderDxfId="185">
  <sortState ref="A2:B14">
    <sortCondition ref="B4"/>
  </sortState>
  <tableColumns count="2">
    <tableColumn id="1" name="מדינה (מטבע)" dataDxfId="184"/>
    <tableColumn id="2" name="תרומה לפיחות" dataDxfId="183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תרומת השינוי במטבעות השונים לשינוי בשער החליפין הנומינלי האפקטיבי " altTextSummary="תרומת השינוי במטבעות השונים לשינוי בשער החליפין הנומינלי האפקטיבי "/>
    </ext>
  </extLst>
</table>
</file>

<file path=xl/tables/table4.xml><?xml version="1.0" encoding="utf-8"?>
<table xmlns="http://schemas.openxmlformats.org/spreadsheetml/2006/main" id="4" name="טבלה4" displayName="טבלה4" ref="A2:B13" totalsRowShown="0" headerRowDxfId="182" dataDxfId="181">
  <sortState ref="A3:B13">
    <sortCondition ref="B8"/>
  </sortState>
  <tableColumns count="2">
    <tableColumn id="1" name="מדינה" dataDxfId="180"/>
    <tableColumn id="2" name="שינוי 1" dataDxfId="179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שיעור השינוי של הדולר כנגד המטבעות העיקריים" altTextSummary="שיעור השינוי של הדולר כנגד המטבעות העיקריים"/>
    </ext>
  </extLst>
</table>
</file>

<file path=xl/tables/table5.xml><?xml version="1.0" encoding="utf-8"?>
<table xmlns="http://schemas.openxmlformats.org/spreadsheetml/2006/main" id="6" name="טבלה6" displayName="טבלה6" ref="A1:H13" totalsRowShown="0" headerRowDxfId="178" dataDxfId="177" headerRowCellStyle="Normal 120" dataCellStyle="Normal 120">
  <tableColumns count="8">
    <tableColumn id="1" name="עמודה1" dataDxfId="176" dataCellStyle="Normal 120"/>
    <tableColumn id="2" name="חודש" dataDxfId="175" dataCellStyle="Normal 120"/>
    <tableColumn id="3" name="גלובלי" dataDxfId="174" dataCellStyle="Normal 120"/>
    <tableColumn id="4" name="מקומי" dataDxfId="173" dataCellStyle="Normal 120"/>
    <tableColumn id="5" name="דולר\שקל" dataDxfId="172" dataCellStyle="Normal 120"/>
    <tableColumn id="6" name="שנה" dataDxfId="171" dataCellStyle="Normal 120"/>
    <tableColumn id="7" name="גלובלי 2" dataDxfId="170" dataCellStyle="Normal 120">
      <calculatedColumnFormula>SUM(C2:C13)</calculatedColumnFormula>
    </tableColumn>
    <tableColumn id="8" name="מקומי 2" dataDxfId="169" dataCellStyle="Normal 120">
      <calculatedColumnFormula>SUM(D2:D13)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השינוי בשער החליפין שקל/דולר לפי השפעה מקומית וגלובלית" altTextSummary="השינוי בשער החליפין שקל/דולר לפי השפעה מקומית וגלובלית"/>
    </ext>
  </extLst>
</table>
</file>

<file path=xl/tables/table6.xml><?xml version="1.0" encoding="utf-8"?>
<table xmlns="http://schemas.openxmlformats.org/spreadsheetml/2006/main" id="9" name="טבלה9" displayName="טבלה9" ref="A1:F61" totalsRowShown="0" headerRowDxfId="168" dataDxfId="167" dataCellStyle="Normal 3 2">
  <tableColumns count="6">
    <tableColumn id="1" name="שנה" dataDxfId="166"/>
    <tableColumn id="2" name="חודש" dataDxfId="165"/>
    <tableColumn id="3" name="ממוצע השווקים המתעוררים" dataDxfId="164" dataCellStyle="Normal 3 2"/>
    <tableColumn id="4" name="ממוצע השווקים המפותחים" dataDxfId="163" dataCellStyle="Normal 3 2"/>
    <tableColumn id="5" name="ישראל" dataDxfId="162" dataCellStyle="Normal 3 2"/>
    <tableColumn id="6" name="עמודה1" dataDxfId="161" dataCellStyle="Normal 3 2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סטיית התקן הגלומה באופציות על שערי החליפין מול הדולר " altTextSummary="סטיית התקן הגלומה באופציות על שערי החליפין מול הדולר "/>
    </ext>
  </extLst>
</table>
</file>

<file path=xl/tables/table7.xml><?xml version="1.0" encoding="utf-8"?>
<table xmlns="http://schemas.openxmlformats.org/spreadsheetml/2006/main" id="8" name="טבלה8" displayName="טבלה8" ref="A1:J85" totalsRowShown="0" headerRowDxfId="160" dataDxfId="159">
  <tableColumns count="10">
    <tableColumn id="1" name="תאריך" dataDxfId="158"/>
    <tableColumn id="2" name="סת&quot;ב" dataDxfId="157" dataCellStyle="Percent 2"/>
    <tableColumn id="3" name="עמודה1" dataDxfId="156"/>
    <tableColumn id="9" name="עמודה14" dataDxfId="155">
      <calculatedColumnFormula>AVERAGE($B$134:$B$145)</calculatedColumnFormula>
    </tableColumn>
    <tableColumn id="8" name="עמודה13" dataDxfId="154">
      <calculatedColumnFormula>AVERAGE($B$146:$B$157)</calculatedColumnFormula>
    </tableColumn>
    <tableColumn id="7" name="עמודה12" dataDxfId="153">
      <calculatedColumnFormula>AVERAGE($B$158:$B$169)</calculatedColumnFormula>
    </tableColumn>
    <tableColumn id="4" name="עמודה2" dataDxfId="152">
      <calculatedColumnFormula>AVERAGE($B$170:$B$181)</calculatedColumnFormula>
    </tableColumn>
    <tableColumn id="6" name="עמודה22" dataDxfId="151"/>
    <tableColumn id="5" name="עמודה3" dataDxfId="150">
      <calculatedColumnFormula>AVERAGE(B2:B12)</calculatedColumnFormula>
    </tableColumn>
    <tableColumn id="10" name="עמודה4" dataDxfId="149">
      <calculatedColumnFormula>AVERAGE(B2:B12)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סטיית התקן של השינוי בשער חליפין " altTextSummary="סטיית התקן של השינוי בשער חליפין "/>
    </ext>
  </extLst>
</table>
</file>

<file path=xl/tables/table8.xml><?xml version="1.0" encoding="utf-8"?>
<table xmlns="http://schemas.openxmlformats.org/spreadsheetml/2006/main" id="23" name="טבלה1024" displayName="טבלה1024" ref="A1:J2" insertRow="1" totalsRowShown="0" headerRowDxfId="148" dataDxfId="147" tableBorderDxfId="146">
  <tableColumns count="10">
    <tableColumn id="1" name="שנה" dataDxfId="145" totalsRowDxfId="144"/>
    <tableColumn id="2" name="חודש" dataDxfId="143" totalsRowDxfId="142"/>
    <tableColumn id="3" name="הגופים המוסדיים" dataDxfId="141" totalsRowDxfId="140"/>
    <tableColumn id="4" name="תושבי חוץ" dataDxfId="139" totalsRowDxfId="138"/>
    <tableColumn id="5" name="בנק ישראל" dataDxfId="137" totalsRowDxfId="136"/>
    <tableColumn id="6" name="המגזר העסקי הלא-פיננסי" dataDxfId="135" totalsRowDxfId="134"/>
    <tableColumn id="7" name="משקי בית" dataDxfId="133" totalsRowDxfId="132"/>
    <tableColumn id="8" name="תושב חוץ פיננסי" dataDxfId="131" totalsRowDxfId="130"/>
    <tableColumn id="9" name="תושב חוץ לא פיננסי" dataDxfId="129"/>
    <tableColumn id="10" name="סקטור פיננסי" dataDxfId="128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אומדן רכישות מטבע החוץ (+) המצטברות נטו של המגזרים העיקריים" altTextSummary="אומדן רכישות מטבע החוץ (+) המצטברות נטו של המגזרים העיקריים"/>
    </ext>
  </extLst>
</table>
</file>

<file path=xl/tables/table9.xml><?xml version="1.0" encoding="utf-8"?>
<table xmlns="http://schemas.openxmlformats.org/spreadsheetml/2006/main" id="11" name="טבלה11" displayName="טבלה11" ref="A1:I8" totalsRowShown="0" headerRowDxfId="127" dataDxfId="126">
  <tableColumns count="9">
    <tableColumn id="1" name="מגזר" dataDxfId="125" dataCellStyle="Comma"/>
    <tableColumn id="5" name="עזר " dataDxfId="124"/>
    <tableColumn id="6" name="2023" dataDxfId="123"/>
    <tableColumn id="7" name="עזר2" dataDxfId="122"/>
    <tableColumn id="8" name="עזר3" dataDxfId="121"/>
    <tableColumn id="9" name="2024" dataDxfId="120"/>
    <tableColumn id="10" name="עזר5" dataDxfId="119"/>
    <tableColumn id="11" name="עזר6" dataDxfId="118"/>
    <tableColumn id="2" name="2025" dataDxfId="117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אומדן רכישות מטבע החוץ (+) המצטברות נטו של המגזרים העיקריים" altTextSummary="אומדן רכישות מטבע החוץ (+) המצטברות נטו של המגזרים העיקריים"/>
    </ext>
  </extLst>
</table>
</file>

<file path=xl/theme/theme1.xml><?xml version="1.0" encoding="utf-8"?>
<a:theme xmlns:a="http://schemas.openxmlformats.org/drawingml/2006/main" name="ערכת נושא Office">
  <a:themeElements>
    <a:clrScheme name="צבעים למבט סטטיסט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C1C25"/>
      </a:accent1>
      <a:accent2>
        <a:srgbClr val="74BD5B"/>
      </a:accent2>
      <a:accent3>
        <a:srgbClr val="0093CB"/>
      </a:accent3>
      <a:accent4>
        <a:srgbClr val="9871AF"/>
      </a:accent4>
      <a:accent5>
        <a:srgbClr val="EF6000"/>
      </a:accent5>
      <a:accent6>
        <a:srgbClr val="09C2C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2:K6"/>
  <sheetViews>
    <sheetView rightToLeft="1" workbookViewId="0"/>
  </sheetViews>
  <sheetFormatPr defaultRowHeight="14.25"/>
  <sheetData>
    <row r="2" spans="1:11">
      <c r="A2" s="132"/>
      <c r="E2" s="133"/>
    </row>
    <row r="3" spans="1:11">
      <c r="A3" s="132"/>
      <c r="E3" s="134"/>
      <c r="G3" s="132"/>
      <c r="H3" s="132"/>
      <c r="I3" s="132"/>
      <c r="K3" s="132"/>
    </row>
    <row r="4" spans="1:11">
      <c r="A4" s="132"/>
      <c r="E4" s="134"/>
      <c r="G4" s="132"/>
      <c r="H4" s="132"/>
      <c r="I4" s="132"/>
      <c r="K4" s="132"/>
    </row>
    <row r="5" spans="1:11">
      <c r="A5" s="132"/>
      <c r="E5" s="134"/>
      <c r="G5" s="132"/>
      <c r="H5" s="132"/>
      <c r="I5" s="132"/>
      <c r="K5" s="132"/>
    </row>
    <row r="6" spans="1:11">
      <c r="A6" s="132"/>
      <c r="E6" s="134"/>
      <c r="G6" s="132"/>
      <c r="H6" s="132"/>
      <c r="I6" s="132"/>
      <c r="K6" s="13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rgb="FFFFFF00"/>
  </sheetPr>
  <dimension ref="A1:H26"/>
  <sheetViews>
    <sheetView rightToLeft="1" zoomScaleNormal="100" workbookViewId="0">
      <selection activeCell="F21" sqref="F21"/>
    </sheetView>
  </sheetViews>
  <sheetFormatPr defaultColWidth="9" defaultRowHeight="15"/>
  <cols>
    <col min="1" max="1" width="9" style="31"/>
    <col min="2" max="2" width="9.375" style="31" bestFit="1" customWidth="1"/>
    <col min="3" max="6" width="9" style="31"/>
    <col min="7" max="7" width="9.375" style="31" bestFit="1" customWidth="1"/>
    <col min="8" max="16384" width="9" style="31"/>
  </cols>
  <sheetData>
    <row r="1" spans="1:8">
      <c r="A1" s="169" t="s">
        <v>65</v>
      </c>
    </row>
    <row r="2" spans="1:8">
      <c r="B2" s="51"/>
      <c r="C2" s="52"/>
      <c r="D2" s="52"/>
      <c r="E2" s="52"/>
    </row>
    <row r="3" spans="1:8">
      <c r="B3" s="51"/>
      <c r="C3" s="52"/>
      <c r="D3" s="52"/>
      <c r="E3" s="52"/>
      <c r="F3" s="53"/>
      <c r="G3" s="54"/>
      <c r="H3" s="54"/>
    </row>
    <row r="4" spans="1:8">
      <c r="B4" s="51"/>
      <c r="C4" s="52"/>
      <c r="D4" s="52"/>
      <c r="E4" s="52"/>
    </row>
    <row r="5" spans="1:8">
      <c r="B5" s="51"/>
      <c r="C5" s="52"/>
      <c r="D5" s="52"/>
      <c r="E5" s="52"/>
    </row>
    <row r="6" spans="1:8">
      <c r="B6" s="51"/>
      <c r="C6" s="52"/>
      <c r="D6" s="52"/>
      <c r="E6" s="52"/>
      <c r="G6" s="51"/>
    </row>
    <row r="7" spans="1:8">
      <c r="B7" s="51"/>
      <c r="C7" s="52"/>
      <c r="D7" s="52"/>
      <c r="E7" s="52"/>
    </row>
    <row r="8" spans="1:8">
      <c r="B8" s="51"/>
      <c r="C8" s="52"/>
      <c r="D8" s="52"/>
      <c r="E8" s="52"/>
    </row>
    <row r="9" spans="1:8">
      <c r="B9" s="51"/>
      <c r="C9" s="52"/>
      <c r="D9" s="52"/>
      <c r="E9" s="52"/>
    </row>
    <row r="10" spans="1:8">
      <c r="B10" s="51"/>
      <c r="C10" s="52"/>
      <c r="D10" s="52"/>
      <c r="E10" s="52"/>
    </row>
    <row r="11" spans="1:8">
      <c r="B11" s="51"/>
      <c r="C11" s="52"/>
      <c r="D11" s="52"/>
      <c r="E11" s="52"/>
    </row>
    <row r="12" spans="1:8">
      <c r="B12" s="51"/>
      <c r="C12" s="52"/>
      <c r="D12" s="52"/>
      <c r="E12" s="52"/>
    </row>
    <row r="13" spans="1:8">
      <c r="B13" s="51"/>
      <c r="C13" s="52"/>
      <c r="D13" s="52"/>
      <c r="E13" s="52"/>
    </row>
    <row r="14" spans="1:8">
      <c r="A14" s="59"/>
      <c r="B14" s="59"/>
      <c r="C14" s="59"/>
      <c r="D14" s="59"/>
      <c r="E14" s="59"/>
      <c r="F14" s="59"/>
      <c r="G14" s="59"/>
      <c r="H14" s="59"/>
    </row>
    <row r="15" spans="1:8">
      <c r="A15" s="59"/>
      <c r="B15" s="59"/>
      <c r="C15" s="59"/>
      <c r="D15" s="59"/>
      <c r="E15" s="59"/>
      <c r="F15" s="59"/>
      <c r="G15" s="59"/>
      <c r="H15" s="59"/>
    </row>
    <row r="16" spans="1:8">
      <c r="B16" s="59"/>
      <c r="C16" s="59"/>
      <c r="D16" s="59"/>
      <c r="E16" s="59"/>
      <c r="F16" s="60"/>
      <c r="G16" s="59"/>
      <c r="H16" s="59"/>
    </row>
    <row r="17" spans="1:8">
      <c r="A17" s="167" t="s">
        <v>153</v>
      </c>
      <c r="B17" s="59"/>
      <c r="C17" s="59"/>
      <c r="D17" s="59"/>
      <c r="E17" s="59"/>
      <c r="F17" s="59"/>
      <c r="G17" s="59"/>
      <c r="H17" s="59"/>
    </row>
    <row r="18" spans="1:8">
      <c r="A18" s="59"/>
      <c r="B18" s="59"/>
      <c r="C18" s="59"/>
      <c r="D18" s="59"/>
      <c r="E18" s="59"/>
      <c r="F18" s="59"/>
      <c r="G18" s="59"/>
      <c r="H18" s="59"/>
    </row>
    <row r="19" spans="1:8">
      <c r="A19" s="59"/>
      <c r="B19" s="59"/>
      <c r="C19" s="59"/>
      <c r="D19" s="59"/>
      <c r="E19" s="59"/>
      <c r="F19" s="59"/>
      <c r="G19" s="59"/>
      <c r="H19" s="59"/>
    </row>
    <row r="20" spans="1:8">
      <c r="A20" s="59"/>
      <c r="B20" s="59"/>
      <c r="C20" s="59"/>
      <c r="D20" s="59"/>
      <c r="E20" s="59"/>
      <c r="F20" s="59"/>
      <c r="G20" s="59"/>
      <c r="H20" s="59"/>
    </row>
    <row r="21" spans="1:8">
      <c r="A21" s="59"/>
      <c r="B21" s="59"/>
      <c r="C21" s="59"/>
      <c r="D21" s="59"/>
      <c r="E21" s="59"/>
      <c r="F21" s="59"/>
      <c r="G21" s="59"/>
      <c r="H21" s="59"/>
    </row>
    <row r="22" spans="1:8">
      <c r="A22" s="59"/>
      <c r="B22" s="59"/>
      <c r="C22" s="59"/>
      <c r="D22" s="59"/>
      <c r="E22" s="59"/>
      <c r="F22" s="59"/>
      <c r="G22" s="59"/>
      <c r="H22" s="59"/>
    </row>
    <row r="23" spans="1:8">
      <c r="A23" s="59"/>
      <c r="B23" s="59"/>
      <c r="C23" s="59"/>
      <c r="D23" s="59"/>
      <c r="E23" s="59"/>
      <c r="F23" s="59"/>
      <c r="G23" s="59"/>
      <c r="H23" s="59"/>
    </row>
    <row r="24" spans="1:8">
      <c r="A24" s="59"/>
      <c r="B24" s="59"/>
      <c r="C24" s="59"/>
      <c r="D24" s="59"/>
      <c r="E24" s="59"/>
      <c r="F24" s="59"/>
      <c r="G24" s="59"/>
      <c r="H24" s="59"/>
    </row>
    <row r="25" spans="1:8">
      <c r="A25" s="59"/>
      <c r="B25" s="59"/>
      <c r="C25" s="59"/>
      <c r="D25" s="59"/>
      <c r="E25" s="59"/>
      <c r="F25" s="59"/>
      <c r="G25" s="59"/>
      <c r="H25" s="59"/>
    </row>
    <row r="26" spans="1:8">
      <c r="A26" s="59"/>
      <c r="B26" s="59"/>
      <c r="C26" s="59"/>
      <c r="D26" s="59"/>
      <c r="E26" s="59"/>
      <c r="F26" s="59"/>
      <c r="G26" s="59"/>
      <c r="H26" s="5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rgb="FFFFFF00"/>
  </sheetPr>
  <dimension ref="A1:M1068"/>
  <sheetViews>
    <sheetView rightToLeft="1" zoomScaleNormal="100" workbookViewId="0">
      <pane ySplit="1" topLeftCell="A48" activePane="bottomLeft" state="frozen"/>
      <selection activeCell="E22" sqref="E22"/>
      <selection pane="bottomLeft" activeCell="E61" sqref="E61"/>
    </sheetView>
  </sheetViews>
  <sheetFormatPr defaultColWidth="9" defaultRowHeight="15"/>
  <cols>
    <col min="1" max="1" width="23.625" style="34" customWidth="1"/>
    <col min="2" max="2" width="22.875" style="34" customWidth="1"/>
    <col min="3" max="3" width="24.5" style="34" customWidth="1"/>
    <col min="4" max="9" width="9" style="8"/>
    <col min="10" max="10" width="9.875" style="8" bestFit="1" customWidth="1"/>
    <col min="11" max="16384" width="9" style="8"/>
  </cols>
  <sheetData>
    <row r="1" spans="1:6" ht="45">
      <c r="A1" s="12" t="s">
        <v>16</v>
      </c>
      <c r="B1" s="12" t="s">
        <v>15</v>
      </c>
      <c r="C1" s="12" t="s">
        <v>10</v>
      </c>
      <c r="D1" s="12" t="s">
        <v>141</v>
      </c>
      <c r="E1" s="12" t="s">
        <v>6</v>
      </c>
      <c r="F1" s="100" t="s">
        <v>61</v>
      </c>
    </row>
    <row r="2" spans="1:6">
      <c r="B2" s="34">
        <v>1</v>
      </c>
      <c r="C2" s="62">
        <v>10.056920000000002</v>
      </c>
      <c r="D2" s="62">
        <v>7.0344999999999995</v>
      </c>
      <c r="E2" s="62">
        <v>7.734015799999999</v>
      </c>
      <c r="F2" s="101"/>
    </row>
    <row r="3" spans="1:6" ht="15" customHeight="1">
      <c r="B3" s="34">
        <v>2</v>
      </c>
      <c r="C3" s="62">
        <v>9.6929600000000011</v>
      </c>
      <c r="D3" s="62">
        <v>7.0489166666666661</v>
      </c>
      <c r="E3" s="62">
        <v>6.718750899999999</v>
      </c>
      <c r="F3" s="101"/>
    </row>
    <row r="4" spans="1:6" ht="15" customHeight="1">
      <c r="B4" s="34">
        <v>3</v>
      </c>
      <c r="C4" s="62">
        <v>11.72771</v>
      </c>
      <c r="D4" s="62">
        <v>7.2901666666666669</v>
      </c>
      <c r="E4" s="62">
        <v>6.7572307999999994</v>
      </c>
      <c r="F4" s="101"/>
    </row>
    <row r="5" spans="1:6" ht="15" customHeight="1">
      <c r="B5" s="34">
        <v>4</v>
      </c>
      <c r="C5" s="62">
        <v>10.010099999999998</v>
      </c>
      <c r="D5" s="62">
        <v>6.64975</v>
      </c>
      <c r="E5" s="62">
        <v>6.3098566999999992</v>
      </c>
      <c r="F5" s="101"/>
    </row>
    <row r="6" spans="1:6">
      <c r="B6" s="34">
        <v>5</v>
      </c>
      <c r="C6" s="62">
        <v>9.5350900000000003</v>
      </c>
      <c r="D6" s="62">
        <v>6.8144166666666655</v>
      </c>
      <c r="E6" s="62">
        <v>6.6287732999999998</v>
      </c>
      <c r="F6" s="101"/>
    </row>
    <row r="7" spans="1:6" ht="15" customHeight="1">
      <c r="A7" s="34">
        <v>2021</v>
      </c>
      <c r="B7" s="34">
        <v>6</v>
      </c>
      <c r="C7" s="62">
        <v>9.3342800000000015</v>
      </c>
      <c r="D7" s="62">
        <v>6.3635000000000002</v>
      </c>
      <c r="E7" s="62">
        <v>5.6809326599999999</v>
      </c>
      <c r="F7" s="101">
        <v>2011</v>
      </c>
    </row>
    <row r="8" spans="1:6" ht="15" customHeight="1">
      <c r="B8" s="34">
        <v>7</v>
      </c>
      <c r="C8" s="62">
        <v>9.3885899999999989</v>
      </c>
      <c r="D8" s="62">
        <v>6.6545000000000005</v>
      </c>
      <c r="E8" s="62">
        <v>5.6457474799999998</v>
      </c>
      <c r="F8" s="101"/>
    </row>
    <row r="9" spans="1:6" ht="15" customHeight="1">
      <c r="B9" s="34">
        <v>8</v>
      </c>
      <c r="C9" s="62">
        <v>9.6462600000000016</v>
      </c>
      <c r="D9" s="62">
        <v>6.6241666666666656</v>
      </c>
      <c r="E9" s="62">
        <v>5.2085969600000004</v>
      </c>
      <c r="F9" s="101"/>
    </row>
    <row r="10" spans="1:6" ht="15" customHeight="1">
      <c r="B10" s="34">
        <v>9</v>
      </c>
      <c r="C10" s="62">
        <v>9.8693299999999997</v>
      </c>
      <c r="D10" s="62">
        <v>6.6006666666666653</v>
      </c>
      <c r="E10" s="62">
        <v>5.6949811050000001</v>
      </c>
      <c r="F10" s="101"/>
    </row>
    <row r="11" spans="1:6">
      <c r="B11" s="34">
        <v>10</v>
      </c>
      <c r="C11" s="62">
        <v>10.31446</v>
      </c>
      <c r="D11" s="62">
        <v>6.6379166666666674</v>
      </c>
      <c r="E11" s="62">
        <v>5.0569292199999998</v>
      </c>
      <c r="F11" s="101"/>
    </row>
    <row r="12" spans="1:6" ht="15" customHeight="1">
      <c r="B12" s="34">
        <v>11</v>
      </c>
      <c r="C12" s="62">
        <v>13.099160000000001</v>
      </c>
      <c r="D12" s="62">
        <v>7.4824166666666674</v>
      </c>
      <c r="E12" s="62">
        <v>7.1079410650000003</v>
      </c>
      <c r="F12" s="101"/>
    </row>
    <row r="13" spans="1:6" ht="15" customHeight="1">
      <c r="B13" s="34">
        <v>12</v>
      </c>
      <c r="C13" s="62">
        <v>14.71941</v>
      </c>
      <c r="D13" s="62">
        <v>6.74</v>
      </c>
      <c r="E13" s="62">
        <v>7.8097164599999989</v>
      </c>
      <c r="F13" s="101"/>
    </row>
    <row r="14" spans="1:6" ht="15" customHeight="1">
      <c r="B14" s="34">
        <v>1</v>
      </c>
      <c r="C14" s="62">
        <v>11.67389</v>
      </c>
      <c r="D14" s="62">
        <v>6.941416666666667</v>
      </c>
      <c r="E14" s="62">
        <v>7.9200394499999991</v>
      </c>
      <c r="F14" s="101"/>
    </row>
    <row r="15" spans="1:6">
      <c r="B15" s="34">
        <v>2</v>
      </c>
      <c r="C15" s="62">
        <v>10.881540000000001</v>
      </c>
      <c r="D15" s="62">
        <v>7.4059999999999988</v>
      </c>
      <c r="E15" s="62">
        <v>7.6138231899999989</v>
      </c>
      <c r="F15" s="101"/>
    </row>
    <row r="16" spans="1:6" ht="15" customHeight="1">
      <c r="B16" s="34">
        <v>3</v>
      </c>
      <c r="C16" s="62">
        <v>13.146290000000002</v>
      </c>
      <c r="D16" s="62">
        <v>8.1866666666666674</v>
      </c>
      <c r="E16" s="62">
        <v>7.6697345850000005</v>
      </c>
      <c r="F16" s="101"/>
    </row>
    <row r="17" spans="1:6" ht="15" customHeight="1">
      <c r="B17" s="34">
        <v>4</v>
      </c>
      <c r="C17" s="62">
        <v>12.25516</v>
      </c>
      <c r="D17" s="62">
        <v>8.8567</v>
      </c>
      <c r="E17" s="62">
        <v>7.1560442399999991</v>
      </c>
      <c r="F17" s="101"/>
    </row>
    <row r="18" spans="1:6" ht="15" customHeight="1">
      <c r="B18" s="34">
        <v>5</v>
      </c>
      <c r="C18" s="62">
        <v>13.858929999999999</v>
      </c>
      <c r="D18" s="62">
        <v>9.8383333333333347</v>
      </c>
      <c r="E18" s="62">
        <v>9.2984702400000003</v>
      </c>
      <c r="F18" s="101"/>
    </row>
    <row r="19" spans="1:6">
      <c r="A19" s="34">
        <v>2022</v>
      </c>
      <c r="B19" s="34">
        <v>6</v>
      </c>
      <c r="C19" s="62">
        <v>13.900539999999999</v>
      </c>
      <c r="D19" s="62">
        <v>10.171250000000001</v>
      </c>
      <c r="E19" s="62">
        <v>8.5187200450000002</v>
      </c>
      <c r="F19" s="101">
        <v>2012</v>
      </c>
    </row>
    <row r="20" spans="1:6" ht="15" customHeight="1">
      <c r="B20" s="34">
        <v>7</v>
      </c>
      <c r="C20" s="62">
        <v>14.979800000000001</v>
      </c>
      <c r="D20" s="62">
        <v>10.335583333333334</v>
      </c>
      <c r="E20" s="62">
        <v>9.0622544299999994</v>
      </c>
      <c r="F20" s="101"/>
    </row>
    <row r="21" spans="1:6" ht="15" customHeight="1">
      <c r="B21" s="34">
        <v>8</v>
      </c>
      <c r="C21" s="62">
        <v>13.737189999999998</v>
      </c>
      <c r="D21" s="62">
        <v>10.313333333333334</v>
      </c>
      <c r="E21" s="62">
        <v>9.3041040000000006</v>
      </c>
      <c r="F21" s="101"/>
    </row>
    <row r="22" spans="1:6" ht="15" customHeight="1">
      <c r="B22" s="34">
        <v>9</v>
      </c>
      <c r="C22" s="62">
        <v>14.643239999999997</v>
      </c>
      <c r="D22" s="62">
        <v>12.562416666666667</v>
      </c>
      <c r="E22" s="62">
        <v>9.8797708699999998</v>
      </c>
      <c r="F22" s="101"/>
    </row>
    <row r="23" spans="1:6" ht="15" customHeight="1">
      <c r="B23" s="34">
        <v>10</v>
      </c>
      <c r="C23" s="62">
        <v>14.513150000000003</v>
      </c>
      <c r="D23" s="62">
        <v>12.07475</v>
      </c>
      <c r="E23" s="62">
        <v>9.7606439149999993</v>
      </c>
      <c r="F23" s="101"/>
    </row>
    <row r="24" spans="1:6">
      <c r="B24" s="34">
        <v>11</v>
      </c>
      <c r="C24" s="62">
        <v>13.263830000000002</v>
      </c>
      <c r="D24" s="62">
        <v>10.997916666666665</v>
      </c>
      <c r="E24" s="62">
        <v>9.8726436500000005</v>
      </c>
      <c r="F24" s="101"/>
    </row>
    <row r="25" spans="1:6" ht="15" customHeight="1">
      <c r="B25" s="34">
        <v>12</v>
      </c>
      <c r="C25" s="62">
        <v>12.533729999999998</v>
      </c>
      <c r="D25" s="62">
        <v>10.003250000000001</v>
      </c>
      <c r="E25" s="62">
        <v>8.5340313600000002</v>
      </c>
      <c r="F25" s="101"/>
    </row>
    <row r="26" spans="1:6" ht="15" customHeight="1">
      <c r="B26" s="34">
        <v>1</v>
      </c>
      <c r="C26" s="62">
        <v>12.247489999999999</v>
      </c>
      <c r="D26" s="62">
        <v>9.780166666666668</v>
      </c>
      <c r="E26" s="62">
        <v>9.2975687249999996</v>
      </c>
      <c r="F26" s="101"/>
    </row>
    <row r="27" spans="1:6" ht="15" customHeight="1">
      <c r="B27" s="34">
        <v>2</v>
      </c>
      <c r="C27" s="62">
        <v>12.649799999999999</v>
      </c>
      <c r="D27" s="62">
        <v>9.6464166666666653</v>
      </c>
      <c r="E27" s="62">
        <v>11.4433661</v>
      </c>
      <c r="F27" s="101"/>
    </row>
    <row r="28" spans="1:6">
      <c r="B28" s="34">
        <v>3</v>
      </c>
      <c r="C28" s="62">
        <v>15.020339999999999</v>
      </c>
      <c r="D28" s="62">
        <v>9.805416666666666</v>
      </c>
      <c r="E28" s="62">
        <v>12.20387335</v>
      </c>
      <c r="F28" s="101"/>
    </row>
    <row r="29" spans="1:6" ht="15" customHeight="1">
      <c r="B29" s="34">
        <v>4</v>
      </c>
      <c r="C29" s="62">
        <v>14.038349999999999</v>
      </c>
      <c r="D29" s="62">
        <v>8.567499999999999</v>
      </c>
      <c r="E29" s="62">
        <v>9.5243327299999994</v>
      </c>
      <c r="F29" s="101"/>
    </row>
    <row r="30" spans="1:6" ht="15" customHeight="1">
      <c r="B30" s="34">
        <v>5</v>
      </c>
      <c r="C30" s="62">
        <v>13.394310000000001</v>
      </c>
      <c r="D30" s="62">
        <v>8.3273333333333337</v>
      </c>
      <c r="E30" s="62">
        <v>10.037872200000001</v>
      </c>
      <c r="F30" s="101"/>
    </row>
    <row r="31" spans="1:6" ht="15" customHeight="1">
      <c r="A31" s="34">
        <v>2023</v>
      </c>
      <c r="B31" s="34">
        <v>6</v>
      </c>
      <c r="C31" s="62">
        <v>11.86167</v>
      </c>
      <c r="D31" s="62">
        <v>7.85975</v>
      </c>
      <c r="E31" s="62">
        <v>10.318593699999999</v>
      </c>
      <c r="F31" s="101">
        <v>2013</v>
      </c>
    </row>
    <row r="32" spans="1:6" ht="15" customHeight="1">
      <c r="B32" s="34">
        <v>7</v>
      </c>
      <c r="C32" s="62">
        <v>11.374140000000001</v>
      </c>
      <c r="D32" s="62">
        <v>8.0920833333333331</v>
      </c>
      <c r="E32" s="62">
        <v>11.2840317</v>
      </c>
      <c r="F32" s="101"/>
    </row>
    <row r="33" spans="1:13">
      <c r="B33" s="34">
        <v>8</v>
      </c>
      <c r="C33" s="62">
        <v>11.452449999999999</v>
      </c>
      <c r="D33" s="62">
        <v>7.9960000000000004</v>
      </c>
      <c r="E33" s="62">
        <v>10.0695409</v>
      </c>
      <c r="F33" s="101"/>
    </row>
    <row r="34" spans="1:13" ht="15" customHeight="1">
      <c r="B34" s="34">
        <v>9</v>
      </c>
      <c r="C34" s="62">
        <v>11.270889999999998</v>
      </c>
      <c r="D34" s="62">
        <v>7.8779166666666667</v>
      </c>
      <c r="E34" s="62">
        <v>10.02853065</v>
      </c>
      <c r="F34" s="101"/>
    </row>
    <row r="35" spans="1:13" ht="15" customHeight="1">
      <c r="B35" s="34">
        <v>10</v>
      </c>
      <c r="C35" s="62">
        <v>11.565529999999999</v>
      </c>
      <c r="D35" s="62">
        <v>8.028666666666668</v>
      </c>
      <c r="E35" s="62">
        <v>12.101598449999999</v>
      </c>
      <c r="F35" s="101"/>
    </row>
    <row r="36" spans="1:13" ht="15" customHeight="1">
      <c r="B36" s="34">
        <v>11</v>
      </c>
      <c r="C36" s="62">
        <v>10.5451</v>
      </c>
      <c r="D36" s="62">
        <v>7.1165833333333328</v>
      </c>
      <c r="E36" s="62">
        <v>10.674526200000001</v>
      </c>
      <c r="F36" s="101"/>
    </row>
    <row r="37" spans="1:13">
      <c r="B37" s="34">
        <v>12</v>
      </c>
      <c r="C37" s="62">
        <v>10.737490000000001</v>
      </c>
      <c r="D37" s="62">
        <v>7.7138333333333335</v>
      </c>
      <c r="E37" s="62">
        <v>10.071700099999999</v>
      </c>
      <c r="F37" s="101"/>
    </row>
    <row r="38" spans="1:13" ht="15" customHeight="1">
      <c r="B38" s="34">
        <v>1</v>
      </c>
      <c r="C38" s="62">
        <v>10.051959999999999</v>
      </c>
      <c r="D38" s="62">
        <v>7.4268333333333301</v>
      </c>
      <c r="E38" s="62">
        <v>10.608799749999999</v>
      </c>
      <c r="F38" s="101"/>
    </row>
    <row r="39" spans="1:13" ht="15" customHeight="1">
      <c r="B39" s="34">
        <v>2</v>
      </c>
      <c r="C39" s="62">
        <v>9.0633700000000008</v>
      </c>
      <c r="D39" s="62">
        <v>6.5659166666666602</v>
      </c>
      <c r="E39" s="62">
        <v>9.6749395099999997</v>
      </c>
      <c r="F39" s="101"/>
    </row>
    <row r="40" spans="1:13" ht="15" customHeight="1">
      <c r="B40" s="34">
        <v>3</v>
      </c>
      <c r="C40" s="62">
        <v>9.2346500000000002</v>
      </c>
      <c r="D40" s="62">
        <v>6.5314999999999994</v>
      </c>
      <c r="E40" s="62">
        <v>9.6673808999999995</v>
      </c>
      <c r="F40" s="101"/>
    </row>
    <row r="41" spans="1:13">
      <c r="B41" s="34">
        <v>4</v>
      </c>
      <c r="C41" s="62">
        <v>9.8399099999999997</v>
      </c>
      <c r="D41" s="62">
        <v>7.1179166666666598</v>
      </c>
      <c r="E41" s="62">
        <v>11.062958500000001</v>
      </c>
      <c r="F41" s="101"/>
    </row>
    <row r="42" spans="1:13" ht="15" customHeight="1">
      <c r="B42" s="34">
        <v>5</v>
      </c>
      <c r="C42" s="62">
        <v>9.5691799999999994</v>
      </c>
      <c r="D42" s="62">
        <v>6.5992499999999996</v>
      </c>
      <c r="E42" s="62">
        <v>9.8187215600000002</v>
      </c>
      <c r="F42" s="101"/>
    </row>
    <row r="43" spans="1:13" ht="15" customHeight="1">
      <c r="A43" s="34">
        <v>2024</v>
      </c>
      <c r="B43" s="34">
        <v>6</v>
      </c>
      <c r="C43" s="62">
        <v>10.477359999999999</v>
      </c>
      <c r="D43" s="62">
        <v>6.9999166666666595</v>
      </c>
      <c r="E43" s="62">
        <v>10.0438461</v>
      </c>
      <c r="F43" s="101"/>
      <c r="K43" s="209" t="s">
        <v>251</v>
      </c>
      <c r="L43" s="209" t="s">
        <v>250</v>
      </c>
      <c r="M43" s="210" t="s">
        <v>252</v>
      </c>
    </row>
    <row r="44" spans="1:13" ht="15" customHeight="1">
      <c r="B44" s="34">
        <v>7</v>
      </c>
      <c r="C44" s="62">
        <v>9.7019599999999997</v>
      </c>
      <c r="D44" s="62">
        <v>6.9109166666666599</v>
      </c>
      <c r="E44" s="62">
        <v>10.080569199999999</v>
      </c>
      <c r="F44" s="101"/>
      <c r="J44" s="215">
        <v>45686</v>
      </c>
      <c r="K44" s="211">
        <v>10.05715</v>
      </c>
      <c r="L44" s="211">
        <v>8.0104166666666607</v>
      </c>
      <c r="M44" s="212">
        <v>8.8343437799999993</v>
      </c>
    </row>
    <row r="45" spans="1:13" ht="15" customHeight="1">
      <c r="B45" s="34">
        <v>8</v>
      </c>
      <c r="C45" s="62">
        <v>10.5471</v>
      </c>
      <c r="D45" s="62">
        <v>8.0624166666666603</v>
      </c>
      <c r="E45" s="62">
        <v>11.584287099999999</v>
      </c>
      <c r="F45" s="101"/>
      <c r="J45" s="215">
        <v>45714</v>
      </c>
      <c r="K45" s="211">
        <v>9.9353300000000004</v>
      </c>
      <c r="L45" s="211">
        <v>7.8666666666666609</v>
      </c>
      <c r="M45" s="212">
        <v>7.9145602899999998</v>
      </c>
    </row>
    <row r="46" spans="1:13">
      <c r="B46" s="34">
        <v>9</v>
      </c>
      <c r="C46" s="62">
        <v>10.229100000000001</v>
      </c>
      <c r="D46" s="62">
        <v>7.8338333333333301</v>
      </c>
      <c r="E46" s="62">
        <v>10.607961550000001</v>
      </c>
      <c r="F46" s="101"/>
      <c r="J46" s="215">
        <v>45742</v>
      </c>
      <c r="K46" s="211">
        <v>10.947380000000001</v>
      </c>
      <c r="L46" s="211">
        <v>7.7815833333333302</v>
      </c>
      <c r="M46" s="212">
        <v>9.2838462449999994</v>
      </c>
    </row>
    <row r="47" spans="1:13" ht="15" customHeight="1">
      <c r="B47" s="34">
        <v>10</v>
      </c>
      <c r="C47" s="62">
        <v>11.57095</v>
      </c>
      <c r="D47" s="62">
        <v>8.1661666666666601</v>
      </c>
      <c r="E47" s="62">
        <v>11.320357</v>
      </c>
      <c r="F47" s="101"/>
      <c r="J47" s="217">
        <v>45777</v>
      </c>
      <c r="K47" s="213">
        <v>11.181950000000001</v>
      </c>
      <c r="L47" s="213">
        <v>9.5300833333333301</v>
      </c>
      <c r="M47" s="214">
        <v>10.078482299999999</v>
      </c>
    </row>
    <row r="48" spans="1:13" ht="15" customHeight="1">
      <c r="B48" s="34">
        <v>11</v>
      </c>
      <c r="C48" s="62">
        <v>11.13</v>
      </c>
      <c r="D48" s="62">
        <v>7.9939583333333299</v>
      </c>
      <c r="E48" s="62">
        <v>10.61</v>
      </c>
      <c r="F48" s="101"/>
      <c r="J48" s="217">
        <v>45805</v>
      </c>
      <c r="K48" s="213">
        <v>10.941610000000001</v>
      </c>
      <c r="L48" s="213">
        <v>8.8603333333333296</v>
      </c>
      <c r="M48" s="214">
        <v>9.4407301399999994</v>
      </c>
    </row>
    <row r="49" spans="1:13" ht="15" customHeight="1">
      <c r="B49" s="34">
        <v>12</v>
      </c>
      <c r="C49" s="62">
        <v>10.73</v>
      </c>
      <c r="D49" s="62">
        <v>8.3800000000000008</v>
      </c>
      <c r="E49" s="62">
        <v>8.93</v>
      </c>
      <c r="F49" s="101"/>
      <c r="J49" s="217">
        <v>45833</v>
      </c>
      <c r="K49" s="213">
        <v>10.648110000000001</v>
      </c>
      <c r="L49" s="213">
        <v>8.40283333333333</v>
      </c>
      <c r="M49" s="214">
        <v>10.868568</v>
      </c>
    </row>
    <row r="50" spans="1:13">
      <c r="B50" s="34">
        <v>1</v>
      </c>
      <c r="C50" s="62">
        <v>10.05715</v>
      </c>
      <c r="D50" s="62">
        <v>8.0104166666666607</v>
      </c>
      <c r="E50" s="62">
        <v>8.8343437799999993</v>
      </c>
      <c r="F50" s="101"/>
      <c r="J50" s="215">
        <v>45868</v>
      </c>
      <c r="K50" s="211">
        <v>9.6267899999999997</v>
      </c>
      <c r="L50" s="211">
        <v>7.7875833333333313</v>
      </c>
      <c r="M50" s="212">
        <v>10.11260077</v>
      </c>
    </row>
    <row r="51" spans="1:13" ht="15" customHeight="1">
      <c r="B51" s="34">
        <v>2</v>
      </c>
      <c r="C51" s="62">
        <v>9.9353300000000004</v>
      </c>
      <c r="D51" s="62">
        <v>7.8666666666666609</v>
      </c>
      <c r="E51" s="62">
        <v>7.9145602899999998</v>
      </c>
      <c r="F51" s="101"/>
      <c r="J51" s="215">
        <v>45896</v>
      </c>
      <c r="K51" s="211">
        <v>9.4501000000000008</v>
      </c>
      <c r="L51" s="211">
        <v>7.4893333333333301</v>
      </c>
      <c r="M51" s="212">
        <v>8.7789226300000003</v>
      </c>
    </row>
    <row r="52" spans="1:13" ht="15" customHeight="1">
      <c r="B52" s="34">
        <v>3</v>
      </c>
      <c r="C52" s="62">
        <v>10.947380000000001</v>
      </c>
      <c r="D52" s="62">
        <v>7.7815833333333302</v>
      </c>
      <c r="E52" s="62">
        <v>9.2838462449999994</v>
      </c>
      <c r="F52" s="101"/>
      <c r="J52" s="215">
        <v>45924</v>
      </c>
      <c r="K52" s="211">
        <v>9.0464500000000001</v>
      </c>
      <c r="L52" s="211">
        <v>7.27708333333333</v>
      </c>
      <c r="M52" s="212">
        <v>9.8687708399999998</v>
      </c>
    </row>
    <row r="53" spans="1:13" ht="15" customHeight="1">
      <c r="B53" s="34">
        <v>4</v>
      </c>
      <c r="C53" s="62">
        <v>11.181950000000001</v>
      </c>
      <c r="D53" s="62">
        <v>9.5300833333333301</v>
      </c>
      <c r="E53" s="62">
        <v>10.078482299999999</v>
      </c>
      <c r="F53" s="101"/>
      <c r="J53" s="217">
        <v>45931</v>
      </c>
      <c r="K53" s="213">
        <v>9.0176300000000005</v>
      </c>
      <c r="L53" s="213">
        <v>7.20966666666666</v>
      </c>
      <c r="M53" s="214">
        <v>9.2938043199999996</v>
      </c>
    </row>
    <row r="54" spans="1:13">
      <c r="B54" s="34">
        <v>5</v>
      </c>
      <c r="C54" s="62">
        <v>10.941610000000001</v>
      </c>
      <c r="D54" s="62">
        <v>8.8603333333333296</v>
      </c>
      <c r="E54" s="62">
        <v>9.4407301399999994</v>
      </c>
      <c r="F54" s="101"/>
      <c r="J54" s="217">
        <v>45987</v>
      </c>
      <c r="K54" s="213">
        <v>8.4804399999999998</v>
      </c>
      <c r="L54" s="213">
        <v>7.1251666666666598</v>
      </c>
      <c r="M54" s="214">
        <v>8.5797697300000006</v>
      </c>
    </row>
    <row r="55" spans="1:13" ht="15" customHeight="1">
      <c r="A55" s="34">
        <v>2025</v>
      </c>
      <c r="B55" s="34">
        <v>6</v>
      </c>
      <c r="C55" s="62">
        <v>10.648110000000001</v>
      </c>
      <c r="D55" s="62">
        <v>8.40283333333333</v>
      </c>
      <c r="E55" s="62">
        <v>10.868568</v>
      </c>
      <c r="F55" s="101"/>
    </row>
    <row r="56" spans="1:13" ht="15" customHeight="1">
      <c r="B56" s="34">
        <v>7</v>
      </c>
      <c r="C56" s="62">
        <v>9.6267899999999997</v>
      </c>
      <c r="D56" s="62">
        <v>7.7875833333333313</v>
      </c>
      <c r="E56" s="62">
        <v>10.11260077</v>
      </c>
      <c r="F56" s="101"/>
    </row>
    <row r="57" spans="1:13" ht="15" customHeight="1">
      <c r="B57" s="34">
        <v>8</v>
      </c>
      <c r="C57" s="62">
        <v>9.4501000000000008</v>
      </c>
      <c r="D57" s="62">
        <v>7.4893333333333301</v>
      </c>
      <c r="E57" s="62">
        <v>8.7789226300000003</v>
      </c>
      <c r="F57" s="101"/>
      <c r="K57" s="8">
        <v>100</v>
      </c>
    </row>
    <row r="58" spans="1:13">
      <c r="B58" s="34">
        <v>9</v>
      </c>
      <c r="C58" s="62">
        <v>9.0464500000000001</v>
      </c>
      <c r="D58" s="62">
        <v>7.27708333333333</v>
      </c>
      <c r="E58" s="62">
        <v>9.8687708399999998</v>
      </c>
      <c r="F58" s="101"/>
    </row>
    <row r="59" spans="1:13" ht="15" customHeight="1">
      <c r="B59" s="34">
        <v>10</v>
      </c>
      <c r="C59" s="62">
        <v>9.0176300000000005</v>
      </c>
      <c r="D59" s="62">
        <v>7.20966666666666</v>
      </c>
      <c r="E59" s="62">
        <v>9.2938043199999996</v>
      </c>
      <c r="F59" s="101"/>
    </row>
    <row r="60" spans="1:13" ht="15" customHeight="1">
      <c r="B60" s="34">
        <v>11</v>
      </c>
      <c r="C60" s="62">
        <v>8.56</v>
      </c>
      <c r="D60" s="62">
        <v>7.01</v>
      </c>
      <c r="E60" s="62">
        <v>8.6</v>
      </c>
      <c r="F60" s="101"/>
    </row>
    <row r="61" spans="1:13" ht="15" customHeight="1">
      <c r="B61" s="34">
        <v>12</v>
      </c>
      <c r="C61" s="62">
        <v>8.1999999999999993</v>
      </c>
      <c r="D61" s="62">
        <v>6.7</v>
      </c>
      <c r="E61" s="62">
        <v>8.8000000000000007</v>
      </c>
      <c r="F61" s="101"/>
    </row>
    <row r="62" spans="1:13">
      <c r="F62" s="40">
        <v>2016</v>
      </c>
    </row>
    <row r="63" spans="1:13" ht="15" customHeight="1">
      <c r="F63" s="40"/>
    </row>
    <row r="64" spans="1:13" ht="15" customHeight="1">
      <c r="C64" s="272">
        <f t="shared" ref="C64:D64" si="0">C60-C49</f>
        <v>-2.17</v>
      </c>
      <c r="D64" s="272">
        <f t="shared" si="0"/>
        <v>-1.370000000000001</v>
      </c>
      <c r="E64" s="271">
        <f>E60-E49</f>
        <v>-0.33000000000000007</v>
      </c>
      <c r="F64" s="40"/>
    </row>
    <row r="65" spans="6:6" ht="15" customHeight="1">
      <c r="F65" s="40"/>
    </row>
    <row r="66" spans="6:6" ht="15" customHeight="1">
      <c r="F66" s="40"/>
    </row>
    <row r="67" spans="6:6">
      <c r="F67" s="40"/>
    </row>
    <row r="68" spans="6:6" ht="15" customHeight="1">
      <c r="F68" s="40"/>
    </row>
    <row r="69" spans="6:6" ht="15" customHeight="1">
      <c r="F69" s="40"/>
    </row>
    <row r="70" spans="6:6" ht="15" customHeight="1">
      <c r="F70" s="40"/>
    </row>
    <row r="71" spans="6:6">
      <c r="F71" s="40"/>
    </row>
    <row r="72" spans="6:6" ht="15" customHeight="1">
      <c r="F72" s="40"/>
    </row>
    <row r="73" spans="6:6" ht="15" customHeight="1">
      <c r="F73" s="40"/>
    </row>
    <row r="74" spans="6:6" ht="15" customHeight="1">
      <c r="F74" s="40">
        <v>2017</v>
      </c>
    </row>
    <row r="75" spans="6:6">
      <c r="F75" s="40"/>
    </row>
    <row r="76" spans="6:6" ht="15" customHeight="1">
      <c r="F76" s="40"/>
    </row>
    <row r="77" spans="6:6" ht="15" customHeight="1">
      <c r="F77" s="40"/>
    </row>
    <row r="78" spans="6:6" ht="15" customHeight="1">
      <c r="F78" s="40"/>
    </row>
    <row r="79" spans="6:6" ht="15" customHeight="1">
      <c r="F79" s="40"/>
    </row>
    <row r="80" spans="6:6">
      <c r="F80" s="40"/>
    </row>
    <row r="81" spans="6:6" ht="15" customHeight="1">
      <c r="F81" s="40"/>
    </row>
    <row r="82" spans="6:6" ht="15" customHeight="1">
      <c r="F82" s="40"/>
    </row>
    <row r="83" spans="6:6" ht="15" customHeight="1">
      <c r="F83" s="40"/>
    </row>
    <row r="84" spans="6:6">
      <c r="F84" s="40"/>
    </row>
    <row r="85" spans="6:6" ht="15" customHeight="1">
      <c r="F85" s="40"/>
    </row>
    <row r="86" spans="6:6" ht="15" customHeight="1">
      <c r="F86" s="40">
        <v>2018</v>
      </c>
    </row>
    <row r="87" spans="6:6" ht="15" customHeight="1">
      <c r="F87" s="40"/>
    </row>
    <row r="88" spans="6:6">
      <c r="F88" s="40"/>
    </row>
    <row r="89" spans="6:6" ht="15" customHeight="1">
      <c r="F89" s="40"/>
    </row>
    <row r="90" spans="6:6" ht="15" customHeight="1">
      <c r="F90" s="40"/>
    </row>
    <row r="91" spans="6:6" ht="15" customHeight="1">
      <c r="F91" s="40"/>
    </row>
    <row r="92" spans="6:6" ht="15" customHeight="1">
      <c r="F92" s="40"/>
    </row>
    <row r="93" spans="6:6">
      <c r="F93" s="40"/>
    </row>
    <row r="94" spans="6:6" ht="15" customHeight="1">
      <c r="F94" s="40"/>
    </row>
    <row r="95" spans="6:6" ht="15" customHeight="1">
      <c r="F95" s="40"/>
    </row>
    <row r="96" spans="6:6" ht="15" customHeight="1">
      <c r="F96" s="40"/>
    </row>
    <row r="97" spans="6:6">
      <c r="F97" s="40"/>
    </row>
    <row r="98" spans="6:6" ht="15" customHeight="1">
      <c r="F98" s="40">
        <v>2019</v>
      </c>
    </row>
    <row r="99" spans="6:6" ht="15" customHeight="1">
      <c r="F99" s="40"/>
    </row>
    <row r="100" spans="6:6" ht="15" customHeight="1">
      <c r="F100" s="40"/>
    </row>
    <row r="101" spans="6:6">
      <c r="F101" s="40"/>
    </row>
    <row r="102" spans="6:6" ht="15" customHeight="1">
      <c r="F102" s="40"/>
    </row>
    <row r="103" spans="6:6" ht="15" customHeight="1">
      <c r="F103" s="40"/>
    </row>
    <row r="104" spans="6:6" ht="15" customHeight="1">
      <c r="F104" s="40"/>
    </row>
    <row r="105" spans="6:6" ht="15" customHeight="1">
      <c r="F105" s="40"/>
    </row>
    <row r="106" spans="6:6">
      <c r="F106" s="40"/>
    </row>
    <row r="107" spans="6:6" ht="15" customHeight="1">
      <c r="F107" s="40"/>
    </row>
    <row r="108" spans="6:6" ht="15" customHeight="1">
      <c r="F108" s="40"/>
    </row>
    <row r="109" spans="6:6" ht="15" customHeight="1">
      <c r="F109" s="40"/>
    </row>
    <row r="110" spans="6:6">
      <c r="F110" s="40">
        <v>2020</v>
      </c>
    </row>
    <row r="111" spans="6:6" ht="15" customHeight="1">
      <c r="F111" s="40"/>
    </row>
    <row r="112" spans="6:6" ht="15" customHeight="1">
      <c r="F112" s="40"/>
    </row>
    <row r="113" spans="6:6" ht="15" customHeight="1">
      <c r="F113" s="40"/>
    </row>
    <row r="114" spans="6:6" ht="15" customHeight="1">
      <c r="F114" s="40"/>
    </row>
    <row r="115" spans="6:6">
      <c r="F115" s="40"/>
    </row>
    <row r="116" spans="6:6" ht="15" customHeight="1">
      <c r="F116" s="40"/>
    </row>
    <row r="117" spans="6:6" ht="15" customHeight="1">
      <c r="F117" s="40"/>
    </row>
    <row r="118" spans="6:6" ht="15" customHeight="1">
      <c r="F118" s="40"/>
    </row>
    <row r="119" spans="6:6">
      <c r="F119" s="40"/>
    </row>
    <row r="120" spans="6:6" ht="15" customHeight="1">
      <c r="F120" s="40"/>
    </row>
    <row r="121" spans="6:6" ht="15" customHeight="1">
      <c r="F121" s="40"/>
    </row>
    <row r="122" spans="6:6" ht="15" customHeight="1">
      <c r="F122" s="40">
        <v>2021</v>
      </c>
    </row>
    <row r="123" spans="6:6">
      <c r="F123" s="40"/>
    </row>
    <row r="124" spans="6:6" ht="15" customHeight="1">
      <c r="F124" s="40"/>
    </row>
    <row r="125" spans="6:6" ht="15" customHeight="1">
      <c r="F125" s="40"/>
    </row>
    <row r="126" spans="6:6" ht="15" customHeight="1">
      <c r="F126" s="40"/>
    </row>
    <row r="127" spans="6:6" ht="15" customHeight="1">
      <c r="F127" s="40"/>
    </row>
    <row r="128" spans="6:6">
      <c r="F128" s="40"/>
    </row>
    <row r="129" spans="6:6" ht="15" customHeight="1">
      <c r="F129" s="40"/>
    </row>
    <row r="130" spans="6:6" ht="15" customHeight="1">
      <c r="F130" s="40"/>
    </row>
    <row r="131" spans="6:6" ht="15" customHeight="1">
      <c r="F131" s="40"/>
    </row>
    <row r="132" spans="6:6">
      <c r="F132" s="40"/>
    </row>
    <row r="133" spans="6:6" ht="15" customHeight="1">
      <c r="F133" s="40"/>
    </row>
    <row r="134" spans="6:6" ht="15" customHeight="1">
      <c r="F134" s="40">
        <v>2022</v>
      </c>
    </row>
    <row r="135" spans="6:6" ht="15" customHeight="1">
      <c r="F135" s="40"/>
    </row>
    <row r="136" spans="6:6">
      <c r="F136" s="40"/>
    </row>
    <row r="137" spans="6:6" ht="15" customHeight="1">
      <c r="F137" s="40"/>
    </row>
    <row r="138" spans="6:6" ht="15" customHeight="1">
      <c r="F138" s="40"/>
    </row>
    <row r="139" spans="6:6" ht="15" customHeight="1">
      <c r="F139" s="40"/>
    </row>
    <row r="140" spans="6:6">
      <c r="F140" s="40"/>
    </row>
    <row r="141" spans="6:6" ht="15" customHeight="1">
      <c r="F141" s="40"/>
    </row>
    <row r="142" spans="6:6" ht="15" customHeight="1">
      <c r="F142" s="40"/>
    </row>
    <row r="143" spans="6:6" ht="15" customHeight="1">
      <c r="F143" s="40"/>
    </row>
    <row r="144" spans="6:6" ht="15" customHeight="1">
      <c r="F144" s="40"/>
    </row>
    <row r="145" spans="6:6">
      <c r="F145" s="40"/>
    </row>
    <row r="146" spans="6:6" ht="15" customHeight="1">
      <c r="F146" s="40">
        <v>2023</v>
      </c>
    </row>
    <row r="147" spans="6:6" ht="15" customHeight="1"/>
    <row r="148" spans="6:6" ht="15" customHeight="1"/>
    <row r="150" spans="6:6" ht="15" customHeight="1"/>
    <row r="151" spans="6:6" ht="15" customHeight="1"/>
    <row r="152" spans="6:6" ht="15" customHeight="1"/>
    <row r="153" spans="6:6" ht="15" customHeight="1"/>
    <row r="155" spans="6:6" ht="15" customHeight="1"/>
    <row r="156" spans="6:6" ht="15" customHeight="1"/>
    <row r="157" spans="6:6" ht="15" customHeight="1"/>
    <row r="158" spans="6:6">
      <c r="F158" s="40">
        <v>2024</v>
      </c>
    </row>
    <row r="159" spans="6:6" ht="15" customHeight="1"/>
    <row r="160" spans="6:6" ht="15" customHeight="1"/>
    <row r="161" ht="15" customHeight="1"/>
    <row r="163" ht="15" customHeight="1"/>
    <row r="164" ht="15" customHeight="1"/>
    <row r="165" ht="15" customHeight="1"/>
    <row r="166" ht="15" customHeight="1"/>
    <row r="168" ht="15" customHeight="1"/>
    <row r="169" ht="15" customHeight="1"/>
    <row r="170" ht="15" customHeight="1"/>
    <row r="172" ht="15" customHeight="1"/>
    <row r="173" ht="15" customHeight="1"/>
    <row r="174" ht="15" customHeight="1"/>
    <row r="176" ht="15" customHeight="1"/>
    <row r="177" ht="15" customHeight="1"/>
    <row r="178" ht="15" customHeight="1"/>
    <row r="179" ht="15" customHeight="1"/>
    <row r="181" ht="15" customHeight="1"/>
    <row r="182" ht="15" customHeight="1"/>
    <row r="183" ht="15" customHeight="1"/>
    <row r="185" ht="15" customHeight="1"/>
    <row r="186" ht="15" customHeight="1"/>
    <row r="187" ht="15" customHeight="1"/>
    <row r="188" ht="15" customHeight="1"/>
    <row r="190" ht="15" customHeight="1"/>
    <row r="191" ht="15" customHeight="1"/>
    <row r="192" ht="15" customHeight="1"/>
    <row r="194" ht="15" customHeight="1"/>
    <row r="195" ht="15" customHeight="1"/>
    <row r="196" ht="15" customHeight="1"/>
    <row r="198" ht="15" customHeight="1"/>
    <row r="199" ht="15" customHeight="1"/>
    <row r="200" ht="15" customHeight="1"/>
    <row r="202" ht="15" customHeight="1"/>
    <row r="203" ht="15" customHeight="1"/>
    <row r="204" ht="15" customHeight="1"/>
    <row r="205" ht="15" customHeight="1"/>
    <row r="207" ht="15" customHeight="1"/>
    <row r="208" ht="15" customHeight="1"/>
    <row r="209" ht="15" customHeight="1"/>
    <row r="211" ht="15" customHeight="1"/>
    <row r="212" ht="15" customHeight="1"/>
    <row r="213" ht="15" customHeight="1"/>
    <row r="215" ht="15" customHeight="1"/>
    <row r="216" ht="15" customHeight="1"/>
    <row r="217" ht="15" customHeight="1"/>
    <row r="218" ht="15" customHeight="1"/>
    <row r="220" ht="15" customHeight="1"/>
    <row r="221" ht="15" customHeight="1"/>
    <row r="222" ht="15" customHeight="1"/>
    <row r="224" ht="15" customHeight="1"/>
    <row r="225" ht="15" customHeight="1"/>
    <row r="226" ht="15" customHeight="1"/>
    <row r="227" ht="15" customHeight="1"/>
    <row r="229" ht="15" customHeight="1"/>
    <row r="230" ht="15" customHeight="1"/>
    <row r="231" ht="15" customHeight="1"/>
    <row r="233" ht="15" customHeight="1"/>
    <row r="234" ht="15" customHeight="1"/>
    <row r="235" ht="15" customHeight="1"/>
    <row r="237" ht="15" customHeight="1"/>
    <row r="238" ht="15" customHeight="1"/>
    <row r="239" ht="15" customHeight="1"/>
    <row r="240" ht="15" customHeight="1"/>
    <row r="242" ht="15" customHeight="1"/>
    <row r="243" ht="15" customHeight="1"/>
    <row r="244" ht="15" customHeight="1"/>
    <row r="246" ht="15" customHeight="1"/>
    <row r="247" ht="15" customHeight="1"/>
    <row r="248" ht="15" customHeight="1"/>
    <row r="250" ht="15" customHeight="1"/>
    <row r="251" ht="15" customHeight="1"/>
    <row r="252" ht="15" customHeight="1"/>
    <row r="253" ht="15" customHeight="1"/>
    <row r="255" ht="15" customHeight="1"/>
    <row r="256" ht="15" customHeight="1"/>
    <row r="257" ht="15" customHeight="1"/>
    <row r="259" ht="15" customHeight="1"/>
    <row r="260" ht="15" customHeight="1"/>
    <row r="261" ht="15" customHeight="1"/>
    <row r="263" ht="15" customHeight="1"/>
    <row r="264" ht="15" customHeight="1"/>
    <row r="265" ht="15" customHeight="1"/>
    <row r="266" ht="15" customHeight="1"/>
    <row r="268" ht="15" customHeight="1"/>
    <row r="269" ht="15" customHeight="1"/>
    <row r="270" ht="15" customHeight="1"/>
    <row r="272" ht="15" customHeight="1"/>
    <row r="273" ht="15" customHeight="1"/>
    <row r="274" ht="15" customHeight="1"/>
    <row r="276" ht="15" customHeight="1"/>
    <row r="277" ht="15" customHeight="1"/>
    <row r="278" ht="15" customHeight="1"/>
    <row r="279" ht="15" customHeight="1"/>
    <row r="281" ht="15" customHeight="1"/>
    <row r="282" ht="15" customHeight="1"/>
    <row r="283" ht="15" customHeight="1"/>
    <row r="285" ht="15" customHeight="1"/>
    <row r="286" ht="15" customHeight="1"/>
    <row r="287" ht="15" customHeight="1"/>
    <row r="288" ht="15" customHeight="1"/>
    <row r="290" ht="15" customHeight="1"/>
    <row r="291" ht="15" customHeight="1"/>
    <row r="292" ht="15" customHeight="1"/>
    <row r="294" ht="15" customHeight="1"/>
    <row r="295" ht="15" customHeight="1"/>
    <row r="296" ht="15" customHeight="1"/>
    <row r="298" ht="15" customHeight="1"/>
    <row r="299" ht="15" customHeight="1"/>
    <row r="300" ht="15" customHeight="1"/>
    <row r="302" ht="15" customHeight="1"/>
    <row r="303" ht="15" customHeight="1"/>
    <row r="304" ht="15" customHeight="1"/>
    <row r="305" ht="15" customHeight="1"/>
    <row r="307" ht="15" customHeight="1"/>
    <row r="308" ht="15" customHeight="1"/>
    <row r="309" ht="15" customHeight="1"/>
    <row r="311" ht="15" customHeight="1"/>
    <row r="312" ht="15" customHeight="1"/>
    <row r="313" ht="15" customHeight="1"/>
    <row r="315" ht="15" customHeight="1"/>
    <row r="316" ht="15" customHeight="1"/>
    <row r="317" ht="15" customHeight="1"/>
    <row r="318" ht="15" customHeight="1"/>
    <row r="320" ht="15" customHeight="1"/>
    <row r="321" ht="15" customHeight="1"/>
    <row r="322" ht="15" customHeight="1"/>
    <row r="324" ht="15" customHeight="1"/>
    <row r="325" ht="15" customHeight="1"/>
    <row r="326" ht="15" customHeight="1"/>
    <row r="327" ht="15" customHeight="1"/>
    <row r="329" ht="15" customHeight="1"/>
    <row r="330" ht="15" customHeight="1"/>
    <row r="331" ht="15" customHeight="1"/>
    <row r="333" ht="15" customHeight="1"/>
    <row r="334" ht="15" customHeight="1"/>
    <row r="335" ht="15" customHeight="1"/>
    <row r="337" ht="15" customHeight="1"/>
    <row r="338" ht="15" customHeight="1"/>
    <row r="339" ht="15" customHeight="1"/>
    <row r="340" ht="15" customHeight="1"/>
    <row r="342" ht="15" customHeight="1"/>
    <row r="343" ht="15" customHeight="1"/>
    <row r="344" ht="15" customHeight="1"/>
    <row r="346" ht="15" customHeight="1"/>
    <row r="347" ht="15" customHeight="1"/>
    <row r="348" ht="15" customHeight="1"/>
    <row r="350" ht="15" customHeight="1"/>
    <row r="351" ht="15" customHeight="1"/>
    <row r="352" ht="15" customHeight="1"/>
    <row r="353" ht="15" customHeight="1"/>
    <row r="355" ht="15" customHeight="1"/>
    <row r="356" ht="15" customHeight="1"/>
    <row r="357" ht="15" customHeight="1"/>
    <row r="359" ht="15" customHeight="1"/>
    <row r="360" ht="15" customHeight="1"/>
    <row r="361" ht="15" customHeight="1"/>
    <row r="363" ht="15" customHeight="1"/>
    <row r="364" ht="15" customHeight="1"/>
    <row r="365" ht="15" customHeight="1"/>
    <row r="366" ht="15" customHeight="1"/>
    <row r="368" ht="15" customHeight="1"/>
    <row r="369" ht="15" customHeight="1"/>
    <row r="370" ht="15" customHeight="1"/>
    <row r="372" ht="15" customHeight="1"/>
    <row r="373" ht="15" customHeight="1"/>
    <row r="374" ht="15" customHeight="1"/>
    <row r="376" ht="15" customHeight="1"/>
    <row r="377" ht="15" customHeight="1"/>
    <row r="378" ht="15" customHeight="1"/>
    <row r="379" ht="15" customHeight="1"/>
    <row r="381" ht="15" customHeight="1"/>
    <row r="382" ht="15" customHeight="1"/>
    <row r="383" ht="15" customHeight="1"/>
    <row r="385" ht="15" customHeight="1"/>
    <row r="386" ht="15" customHeight="1"/>
    <row r="387" ht="15" customHeight="1"/>
    <row r="389" ht="15" customHeight="1"/>
    <row r="390" ht="15" customHeight="1"/>
    <row r="391" ht="15" customHeight="1"/>
    <row r="392" ht="15" customHeight="1"/>
    <row r="394" ht="15" customHeight="1"/>
    <row r="395" ht="15" customHeight="1"/>
    <row r="396" ht="15" customHeight="1"/>
    <row r="398" ht="15" customHeight="1"/>
    <row r="399" ht="15" customHeight="1"/>
    <row r="400" ht="15" customHeight="1"/>
    <row r="402" ht="15" customHeight="1"/>
    <row r="403" ht="15" customHeight="1"/>
    <row r="404" ht="15" customHeight="1"/>
    <row r="405" ht="15" customHeight="1"/>
    <row r="407" ht="15" customHeight="1"/>
    <row r="408" ht="15" customHeight="1"/>
    <row r="409" ht="15" customHeight="1"/>
    <row r="411" ht="15" customHeight="1"/>
    <row r="412" ht="15" customHeight="1"/>
    <row r="413" ht="15" customHeight="1"/>
    <row r="415" ht="15" customHeight="1"/>
    <row r="416" ht="15" customHeight="1"/>
    <row r="417" ht="15" customHeight="1"/>
    <row r="418" ht="15" customHeight="1"/>
    <row r="420" ht="15" customHeight="1"/>
    <row r="421" ht="15" customHeight="1"/>
    <row r="422" ht="15" customHeight="1"/>
    <row r="424" ht="15" customHeight="1"/>
    <row r="425" ht="15" customHeight="1"/>
    <row r="426" ht="15" customHeight="1"/>
    <row r="427" ht="15" customHeight="1"/>
    <row r="429" ht="15" customHeight="1"/>
    <row r="430" ht="15" customHeight="1"/>
    <row r="431" ht="15" customHeight="1"/>
    <row r="433" ht="15" customHeight="1"/>
    <row r="434" ht="15" customHeight="1"/>
    <row r="435" ht="15" customHeight="1"/>
    <row r="437" ht="15" customHeight="1"/>
    <row r="438" ht="15" customHeight="1"/>
    <row r="439" ht="15" customHeight="1"/>
    <row r="440" ht="15" customHeight="1"/>
    <row r="442" ht="15" customHeight="1"/>
    <row r="443" ht="15" customHeight="1"/>
    <row r="444" ht="15" customHeight="1"/>
    <row r="446" ht="15" customHeight="1"/>
    <row r="447" ht="15" customHeight="1"/>
    <row r="448" ht="15" customHeight="1"/>
    <row r="450" ht="15" customHeight="1"/>
    <row r="451" ht="15" customHeight="1"/>
    <row r="452" ht="15" customHeight="1"/>
    <row r="453" ht="15" customHeight="1"/>
    <row r="455" ht="15" customHeight="1"/>
    <row r="456" ht="15" customHeight="1"/>
    <row r="457" ht="15" customHeight="1"/>
    <row r="459" ht="15" customHeight="1"/>
    <row r="460" ht="15" customHeight="1"/>
    <row r="461" ht="15" customHeight="1"/>
    <row r="463" ht="15" customHeight="1"/>
    <row r="464" ht="15" customHeight="1"/>
    <row r="465" ht="15" customHeight="1"/>
    <row r="466" ht="15" customHeight="1"/>
    <row r="468" ht="15" customHeight="1"/>
    <row r="469" ht="15" customHeight="1"/>
    <row r="470" ht="15" customHeight="1"/>
    <row r="472" ht="15" customHeight="1"/>
    <row r="473" ht="15" customHeight="1"/>
    <row r="474" ht="15" customHeight="1"/>
    <row r="476" ht="15" customHeight="1"/>
    <row r="477" ht="15" customHeight="1"/>
    <row r="478" ht="15" customHeight="1"/>
    <row r="479" ht="15" customHeight="1"/>
    <row r="481" ht="15" customHeight="1"/>
    <row r="482" ht="15" customHeight="1"/>
    <row r="483" ht="15" customHeight="1"/>
    <row r="485" ht="15" customHeight="1"/>
    <row r="486" ht="15" customHeight="1"/>
    <row r="487" ht="15" customHeight="1"/>
    <row r="488" ht="15" customHeight="1"/>
    <row r="490" ht="15" customHeight="1"/>
    <row r="491" ht="15" customHeight="1"/>
    <row r="492" ht="15" customHeight="1"/>
    <row r="494" ht="15" customHeight="1"/>
    <row r="495" ht="15" customHeight="1"/>
    <row r="496" ht="15" customHeight="1"/>
    <row r="498" ht="15" customHeight="1"/>
    <row r="499" ht="15" customHeight="1"/>
    <row r="500" ht="15" customHeight="1"/>
    <row r="501" ht="15" customHeight="1"/>
    <row r="503" ht="15" customHeight="1"/>
    <row r="504" ht="15" customHeight="1"/>
    <row r="505" ht="15" customHeight="1"/>
    <row r="507" ht="15" customHeight="1"/>
    <row r="508" ht="15" customHeight="1"/>
    <row r="509" ht="15" customHeight="1"/>
    <row r="511" ht="15" customHeight="1"/>
    <row r="512" ht="15" customHeight="1"/>
    <row r="513" ht="15" customHeight="1"/>
    <row r="515" ht="15" customHeight="1"/>
    <row r="516" ht="15" customHeight="1"/>
    <row r="517" ht="15" customHeight="1"/>
    <row r="518" ht="15" customHeight="1"/>
    <row r="520" ht="15" customHeight="1"/>
    <row r="521" ht="15" customHeight="1"/>
    <row r="522" ht="15" customHeight="1"/>
    <row r="524" ht="15" customHeight="1"/>
    <row r="525" ht="15" customHeight="1"/>
    <row r="526" ht="15" customHeight="1"/>
    <row r="527" ht="15" customHeight="1"/>
    <row r="529" ht="15" customHeight="1"/>
    <row r="530" ht="15" customHeight="1"/>
    <row r="531" ht="15" customHeight="1"/>
    <row r="533" ht="15" customHeight="1"/>
    <row r="534" ht="15" customHeight="1"/>
    <row r="535" ht="15" customHeight="1"/>
    <row r="537" ht="15" customHeight="1"/>
    <row r="538" ht="15" customHeight="1"/>
    <row r="539" ht="15" customHeight="1"/>
    <row r="540" ht="15" customHeight="1"/>
    <row r="542" ht="15" customHeight="1"/>
    <row r="543" ht="15" customHeight="1"/>
    <row r="544" ht="15" customHeight="1"/>
    <row r="546" ht="15" customHeight="1"/>
    <row r="547" ht="15" customHeight="1"/>
    <row r="548" ht="15" customHeight="1"/>
    <row r="550" ht="15" customHeight="1"/>
    <row r="551" ht="15" customHeight="1"/>
    <row r="552" ht="15" customHeight="1"/>
    <row r="553" ht="15" customHeight="1"/>
    <row r="555" ht="15" customHeight="1"/>
    <row r="556" ht="15" customHeight="1"/>
    <row r="557" ht="15" customHeight="1"/>
    <row r="559" ht="15" customHeight="1"/>
    <row r="560" ht="15" customHeight="1"/>
    <row r="561" ht="15" customHeight="1"/>
    <row r="563" ht="15" customHeight="1"/>
    <row r="564" ht="15" customHeight="1"/>
    <row r="565" ht="15" customHeight="1"/>
    <row r="566" ht="15" customHeight="1"/>
    <row r="568" ht="15" customHeight="1"/>
    <row r="569" ht="15" customHeight="1"/>
    <row r="570" ht="15" customHeight="1"/>
    <row r="572" ht="15" customHeight="1"/>
    <row r="573" ht="15" customHeight="1"/>
    <row r="574" ht="15" customHeight="1"/>
    <row r="576" ht="15" customHeight="1"/>
    <row r="577" ht="15" customHeight="1"/>
    <row r="578" ht="15" customHeight="1"/>
    <row r="579" ht="15" customHeight="1"/>
    <row r="581" ht="15" customHeight="1"/>
    <row r="582" ht="15" customHeight="1"/>
    <row r="583" ht="15" customHeight="1"/>
    <row r="585" ht="15" customHeight="1"/>
    <row r="586" ht="15" customHeight="1"/>
    <row r="587" ht="15" customHeight="1"/>
    <row r="589" ht="15" customHeight="1"/>
    <row r="590" ht="15" customHeight="1"/>
    <row r="591" ht="15" customHeight="1"/>
    <row r="592" ht="15" customHeight="1"/>
    <row r="594" ht="15" customHeight="1"/>
    <row r="595" ht="15" customHeight="1"/>
    <row r="596" ht="15" customHeight="1"/>
    <row r="598" ht="15" customHeight="1"/>
    <row r="599" ht="15" customHeight="1"/>
    <row r="600" ht="15" customHeight="1"/>
    <row r="601" ht="15" customHeight="1"/>
    <row r="603" ht="15" customHeight="1"/>
    <row r="604" ht="15" customHeight="1"/>
    <row r="605" ht="15" customHeight="1"/>
    <row r="607" ht="15" customHeight="1"/>
    <row r="608" ht="15" customHeight="1"/>
    <row r="609" ht="15" customHeight="1"/>
    <row r="611" ht="15" customHeight="1"/>
    <row r="612" ht="15" customHeight="1"/>
    <row r="613" ht="15" customHeight="1"/>
    <row r="615" ht="15" customHeight="1"/>
    <row r="616" ht="15" customHeight="1"/>
    <row r="617" ht="15" customHeight="1"/>
    <row r="618" ht="15" customHeight="1"/>
    <row r="620" ht="15" customHeight="1"/>
    <row r="621" ht="15" customHeight="1"/>
    <row r="622" ht="15" customHeight="1"/>
    <row r="624" ht="15" customHeight="1"/>
    <row r="625" ht="15" customHeight="1"/>
    <row r="626" ht="15" customHeight="1"/>
    <row r="628" ht="15" customHeight="1"/>
    <row r="629" ht="15" customHeight="1"/>
    <row r="630" ht="15" customHeight="1"/>
    <row r="631" ht="15" customHeight="1"/>
    <row r="633" ht="15" customHeight="1"/>
    <row r="634" ht="15" customHeight="1"/>
    <row r="635" ht="15" customHeight="1"/>
    <row r="637" ht="15" customHeight="1"/>
    <row r="638" ht="15" customHeight="1"/>
    <row r="639" ht="15" customHeight="1"/>
    <row r="640" ht="15" customHeight="1"/>
    <row r="642" ht="15" customHeight="1"/>
    <row r="643" ht="15" customHeight="1"/>
    <row r="644" ht="15" customHeight="1"/>
    <row r="646" ht="15" customHeight="1"/>
    <row r="647" ht="15" customHeight="1"/>
    <row r="648" ht="15" customHeight="1"/>
    <row r="650" ht="15" customHeight="1"/>
    <row r="651" ht="15" customHeight="1"/>
    <row r="652" ht="15" customHeight="1"/>
    <row r="653" ht="15" customHeight="1"/>
    <row r="655" ht="15" customHeight="1"/>
    <row r="656" ht="15" customHeight="1"/>
    <row r="657" ht="15" customHeight="1"/>
    <row r="659" ht="15" customHeight="1"/>
    <row r="660" ht="15" customHeight="1"/>
    <row r="661" ht="15" customHeight="1"/>
    <row r="663" ht="15" customHeight="1"/>
    <row r="664" ht="15" customHeight="1"/>
    <row r="665" ht="15" customHeight="1"/>
    <row r="666" ht="15" customHeight="1"/>
    <row r="668" ht="15" customHeight="1"/>
    <row r="669" ht="15" customHeight="1"/>
    <row r="670" ht="15" customHeight="1"/>
    <row r="672" ht="15" customHeight="1"/>
    <row r="673" ht="15" customHeight="1"/>
    <row r="674" ht="15" customHeight="1"/>
    <row r="676" ht="15" customHeight="1"/>
    <row r="677" ht="15" customHeight="1"/>
    <row r="678" ht="15" customHeight="1"/>
    <row r="679" ht="15" customHeight="1"/>
    <row r="681" ht="15" customHeight="1"/>
    <row r="682" ht="15" customHeight="1"/>
    <row r="683" ht="15" customHeight="1"/>
    <row r="685" ht="15" customHeight="1"/>
    <row r="686" ht="15" customHeight="1"/>
    <row r="687" ht="15" customHeight="1"/>
    <row r="688" ht="15" customHeight="1"/>
    <row r="690" ht="15" customHeight="1"/>
    <row r="691" ht="15" customHeight="1"/>
    <row r="692" ht="15" customHeight="1"/>
    <row r="694" ht="15" customHeight="1"/>
    <row r="695" ht="15" customHeight="1"/>
    <row r="696" ht="15" customHeight="1"/>
    <row r="698" ht="15" customHeight="1"/>
    <row r="699" ht="15" customHeight="1"/>
    <row r="700" ht="15" customHeight="1"/>
    <row r="701" ht="15" customHeight="1"/>
    <row r="703" ht="15" customHeight="1"/>
    <row r="704" ht="15" customHeight="1"/>
    <row r="705" ht="15" customHeight="1"/>
    <row r="707" ht="15" customHeight="1"/>
    <row r="708" ht="15" customHeight="1"/>
    <row r="709" ht="15" customHeight="1"/>
    <row r="711" ht="15" customHeight="1"/>
    <row r="712" ht="15" customHeight="1"/>
    <row r="713" ht="15" customHeight="1"/>
    <row r="715" ht="15" customHeight="1"/>
    <row r="716" ht="15" customHeight="1"/>
    <row r="717" ht="15" customHeight="1"/>
    <row r="718" ht="15" customHeight="1"/>
    <row r="720" ht="15" customHeight="1"/>
    <row r="721" ht="15" customHeight="1"/>
    <row r="722" ht="15" customHeight="1"/>
    <row r="724" ht="15" customHeight="1"/>
    <row r="725" ht="15" customHeight="1"/>
    <row r="726" ht="15" customHeight="1"/>
    <row r="727" ht="15" customHeight="1"/>
    <row r="729" ht="15" customHeight="1"/>
    <row r="730" ht="15" customHeight="1"/>
    <row r="731" ht="15" customHeight="1"/>
    <row r="733" ht="15" customHeight="1"/>
    <row r="734" ht="15" customHeight="1"/>
    <row r="735" ht="15" customHeight="1"/>
    <row r="737" ht="15" customHeight="1"/>
    <row r="738" ht="15" customHeight="1"/>
    <row r="739" ht="15" customHeight="1"/>
    <row r="740" ht="15" customHeight="1"/>
    <row r="742" ht="15" customHeight="1"/>
    <row r="743" ht="15" customHeight="1"/>
    <row r="744" ht="15" customHeight="1"/>
    <row r="746" ht="15" customHeight="1"/>
    <row r="747" ht="15" customHeight="1"/>
    <row r="748" ht="15" customHeight="1"/>
    <row r="750" ht="15" customHeight="1"/>
    <row r="751" ht="15" customHeight="1"/>
    <row r="752" ht="15" customHeight="1"/>
    <row r="753" ht="15" customHeight="1"/>
    <row r="755" ht="15" customHeight="1"/>
    <row r="756" ht="15" customHeight="1"/>
    <row r="757" ht="15" customHeight="1"/>
    <row r="759" ht="15" customHeight="1"/>
    <row r="760" ht="15" customHeight="1"/>
    <row r="761" ht="15" customHeight="1"/>
    <row r="762" ht="15" customHeight="1"/>
    <row r="764" ht="15" customHeight="1"/>
    <row r="765" ht="15" customHeight="1"/>
    <row r="766" ht="15" customHeight="1"/>
    <row r="768" ht="15" customHeight="1"/>
    <row r="769" ht="15" customHeight="1"/>
    <row r="770" ht="15" customHeight="1"/>
    <row r="772" ht="15" customHeight="1"/>
    <row r="773" ht="15" customHeight="1"/>
    <row r="774" ht="15" customHeight="1"/>
    <row r="776" ht="15" customHeight="1"/>
    <row r="777" ht="15" customHeight="1"/>
    <row r="778" ht="15" customHeight="1"/>
    <row r="779" ht="15" customHeight="1"/>
    <row r="781" ht="15" customHeight="1"/>
    <row r="782" ht="15" customHeight="1"/>
    <row r="783" ht="15" customHeight="1"/>
    <row r="785" ht="15" customHeight="1"/>
    <row r="786" ht="15" customHeight="1"/>
    <row r="787" ht="15" customHeight="1"/>
    <row r="789" ht="15" customHeight="1"/>
    <row r="790" ht="15" customHeight="1"/>
    <row r="791" ht="15" customHeight="1"/>
    <row r="792" ht="15" customHeight="1"/>
    <row r="794" ht="15" customHeight="1"/>
    <row r="795" ht="15" customHeight="1"/>
    <row r="796" ht="15" customHeight="1"/>
    <row r="798" ht="15" customHeight="1"/>
    <row r="799" ht="15" customHeight="1"/>
    <row r="800" ht="15" customHeight="1"/>
    <row r="801" ht="15" customHeight="1"/>
    <row r="803" ht="15" customHeight="1"/>
    <row r="804" ht="15" customHeight="1"/>
    <row r="805" ht="15" customHeight="1"/>
    <row r="807" ht="15" customHeight="1"/>
    <row r="808" ht="15" customHeight="1"/>
    <row r="809" ht="15" customHeight="1"/>
    <row r="811" ht="15" customHeight="1"/>
    <row r="812" ht="15" customHeight="1"/>
    <row r="813" ht="15" customHeight="1"/>
    <row r="814" ht="15" customHeight="1"/>
    <row r="816" ht="15" customHeight="1"/>
    <row r="817" ht="15" customHeight="1"/>
    <row r="818" ht="15" customHeight="1"/>
    <row r="820" ht="15" customHeight="1"/>
    <row r="821" ht="15" customHeight="1"/>
    <row r="822" ht="15" customHeight="1"/>
    <row r="824" ht="15" customHeight="1"/>
    <row r="825" ht="15" customHeight="1"/>
    <row r="826" ht="15" customHeight="1"/>
    <row r="828" ht="15" customHeight="1"/>
    <row r="829" ht="15" customHeight="1"/>
    <row r="830" ht="15" customHeight="1"/>
    <row r="831" ht="15" customHeight="1"/>
    <row r="833" ht="15" customHeight="1"/>
    <row r="834" ht="15" customHeight="1"/>
    <row r="835" ht="15" customHeight="1"/>
    <row r="837" ht="15" customHeight="1"/>
    <row r="838" ht="15" customHeight="1"/>
    <row r="839" ht="15" customHeight="1"/>
    <row r="840" ht="15" customHeight="1"/>
    <row r="842" ht="15" customHeight="1"/>
    <row r="843" ht="15" customHeight="1"/>
    <row r="844" ht="15" customHeight="1"/>
    <row r="846" ht="15" customHeight="1"/>
    <row r="847" ht="15" customHeight="1"/>
    <row r="848" ht="15" customHeight="1"/>
    <row r="850" ht="15" customHeight="1"/>
    <row r="851" ht="15" customHeight="1"/>
    <row r="852" ht="15" customHeight="1"/>
    <row r="853" ht="15" customHeight="1"/>
    <row r="855" ht="15" customHeight="1"/>
    <row r="856" ht="15" customHeight="1"/>
    <row r="857" ht="15" customHeight="1"/>
    <row r="859" ht="15" customHeight="1"/>
    <row r="860" ht="15" customHeight="1"/>
    <row r="861" ht="15" customHeight="1"/>
    <row r="863" ht="15" customHeight="1"/>
    <row r="864" ht="15" customHeight="1"/>
    <row r="865" ht="15" customHeight="1"/>
    <row r="866" ht="15" customHeight="1"/>
    <row r="868" ht="15" customHeight="1"/>
    <row r="869" ht="15" customHeight="1"/>
    <row r="870" ht="15" customHeight="1"/>
    <row r="872" ht="15" customHeight="1"/>
    <row r="873" ht="15" customHeight="1"/>
    <row r="874" ht="15" customHeight="1"/>
    <row r="876" ht="15" customHeight="1"/>
    <row r="877" ht="15" customHeight="1"/>
    <row r="878" ht="15" customHeight="1"/>
    <row r="879" ht="15" customHeight="1"/>
    <row r="881" ht="15" customHeight="1"/>
    <row r="882" ht="15" customHeight="1"/>
    <row r="883" ht="15" customHeight="1"/>
    <row r="885" ht="15" customHeight="1"/>
    <row r="886" ht="15" customHeight="1"/>
    <row r="887" ht="15" customHeight="1"/>
    <row r="889" ht="15" customHeight="1"/>
    <row r="890" ht="15" customHeight="1"/>
    <row r="891" ht="15" customHeight="1"/>
    <row r="892" ht="15" customHeight="1"/>
    <row r="894" ht="15" customHeight="1"/>
    <row r="895" ht="15" customHeight="1"/>
    <row r="896" ht="15" customHeight="1"/>
    <row r="898" ht="15" customHeight="1"/>
    <row r="899" ht="15" customHeight="1"/>
    <row r="900" ht="15" customHeight="1"/>
    <row r="901" ht="15" customHeight="1"/>
    <row r="903" ht="15" customHeight="1"/>
    <row r="904" ht="15" customHeight="1"/>
    <row r="905" ht="15" customHeight="1"/>
    <row r="907" ht="15" customHeight="1"/>
    <row r="908" ht="15" customHeight="1"/>
    <row r="909" ht="15" customHeight="1"/>
    <row r="911" ht="15" customHeight="1"/>
    <row r="912" ht="15" customHeight="1"/>
    <row r="913" ht="15" customHeight="1"/>
    <row r="914" ht="15" customHeight="1"/>
    <row r="916" ht="15" customHeight="1"/>
    <row r="917" ht="15" customHeight="1"/>
    <row r="918" ht="15" customHeight="1"/>
    <row r="920" ht="15" customHeight="1"/>
    <row r="921" ht="15" customHeight="1"/>
    <row r="922" ht="15" customHeight="1"/>
    <row r="924" ht="15" customHeight="1"/>
    <row r="925" ht="15" customHeight="1"/>
    <row r="926" ht="15" customHeight="1"/>
    <row r="927" ht="15" customHeight="1"/>
    <row r="929" ht="15" customHeight="1"/>
    <row r="930" ht="15" customHeight="1"/>
    <row r="931" ht="15" customHeight="1"/>
    <row r="933" ht="15" customHeight="1"/>
    <row r="934" ht="15" customHeight="1"/>
    <row r="935" ht="15" customHeight="1"/>
    <row r="937" ht="15" customHeight="1"/>
    <row r="938" ht="15" customHeight="1"/>
    <row r="939" ht="15" customHeight="1"/>
    <row r="940" ht="15" customHeight="1"/>
    <row r="942" ht="15" customHeight="1"/>
    <row r="943" ht="15" customHeight="1"/>
    <row r="944" ht="15" customHeight="1"/>
    <row r="946" ht="15" customHeight="1"/>
    <row r="947" ht="15" customHeight="1"/>
    <row r="948" ht="15" customHeight="1"/>
    <row r="950" ht="15" customHeight="1"/>
    <row r="951" ht="15" customHeight="1"/>
    <row r="952" ht="15" customHeight="1"/>
    <row r="953" ht="15" customHeight="1"/>
    <row r="955" ht="15" customHeight="1"/>
    <row r="956" ht="15" customHeight="1"/>
    <row r="957" ht="15" customHeight="1"/>
    <row r="959" ht="15" customHeight="1"/>
    <row r="960" ht="15" customHeight="1"/>
    <row r="961" ht="15" customHeight="1"/>
    <row r="963" ht="15" customHeight="1"/>
    <row r="964" ht="15" customHeight="1"/>
    <row r="965" ht="15" customHeight="1"/>
    <row r="966" ht="15" customHeight="1"/>
    <row r="968" ht="15" customHeight="1"/>
    <row r="969" ht="15" customHeight="1"/>
    <row r="970" ht="15" customHeight="1"/>
    <row r="972" ht="15" customHeight="1"/>
    <row r="973" ht="15" customHeight="1"/>
    <row r="974" ht="15" customHeight="1"/>
    <row r="976" ht="15" customHeight="1"/>
    <row r="977" ht="15" customHeight="1"/>
    <row r="978" ht="15" customHeight="1"/>
    <row r="979" ht="15" customHeight="1"/>
    <row r="981" ht="15" customHeight="1"/>
    <row r="982" ht="15" customHeight="1"/>
    <row r="983" ht="15" customHeight="1"/>
    <row r="985" ht="15" customHeight="1"/>
    <row r="986" ht="15" customHeight="1"/>
    <row r="987" ht="15" customHeight="1"/>
    <row r="989" ht="15" customHeight="1"/>
    <row r="990" ht="15" customHeight="1"/>
    <row r="991" ht="15" customHeight="1"/>
    <row r="992" ht="15" customHeight="1"/>
    <row r="994" ht="15" customHeight="1"/>
    <row r="995" ht="15" customHeight="1"/>
    <row r="996" ht="15" customHeight="1"/>
    <row r="998" ht="15" customHeight="1"/>
    <row r="999" ht="15" customHeight="1"/>
    <row r="1000" ht="15" customHeight="1"/>
    <row r="1001" ht="15" customHeight="1"/>
    <row r="1003" ht="15" customHeight="1"/>
    <row r="1004" ht="15" customHeight="1"/>
    <row r="1005" ht="15" customHeight="1"/>
    <row r="1007" ht="15" customHeight="1"/>
    <row r="1008" ht="15" customHeight="1"/>
    <row r="1009" ht="15" customHeight="1"/>
    <row r="1011" ht="15" customHeight="1"/>
    <row r="1012" ht="15" customHeight="1"/>
    <row r="1013" ht="15" customHeight="1"/>
    <row r="1014" ht="15" customHeight="1"/>
    <row r="1016" ht="15" customHeight="1"/>
    <row r="1017" ht="15" customHeight="1"/>
    <row r="1018" ht="15" customHeight="1"/>
    <row r="1020" ht="15" customHeight="1"/>
    <row r="1021" ht="15" customHeight="1"/>
    <row r="1022" ht="15" customHeight="1"/>
    <row r="1024" ht="15" customHeight="1"/>
    <row r="1025" ht="15" customHeight="1"/>
    <row r="1026" ht="15" customHeight="1"/>
    <row r="1028" ht="15" customHeight="1"/>
    <row r="1029" ht="15" customHeight="1"/>
    <row r="1030" ht="15" customHeight="1"/>
    <row r="1031" ht="15" customHeight="1"/>
    <row r="1033" ht="15" customHeight="1"/>
    <row r="1034" ht="15" customHeight="1"/>
    <row r="1035" ht="15" customHeight="1"/>
    <row r="1037" ht="15" customHeight="1"/>
    <row r="1038" ht="15" customHeight="1"/>
    <row r="1039" ht="15" customHeight="1"/>
    <row r="1040" ht="15" customHeight="1"/>
    <row r="1042" ht="15" customHeight="1"/>
    <row r="1043" ht="15" customHeight="1"/>
    <row r="1044" ht="15" customHeight="1"/>
    <row r="1046" ht="15" customHeight="1"/>
    <row r="1047" ht="15" customHeight="1"/>
    <row r="1048" ht="15" customHeight="1"/>
    <row r="1050" ht="15" customHeight="1"/>
    <row r="1051" ht="15" customHeight="1"/>
    <row r="1052" ht="15" customHeight="1"/>
    <row r="1053" ht="15" customHeight="1"/>
    <row r="1055" ht="15" customHeight="1"/>
    <row r="1056" ht="15" customHeight="1"/>
    <row r="1057" ht="15" customHeight="1"/>
    <row r="1059" ht="15" customHeight="1"/>
    <row r="1060" ht="15" customHeight="1"/>
    <row r="1061" ht="15" customHeight="1"/>
    <row r="1063" ht="15" customHeight="1"/>
    <row r="1064" ht="15" customHeight="1"/>
    <row r="1065" ht="15" customHeight="1"/>
    <row r="1066" ht="15" customHeight="1"/>
    <row r="1068" ht="15" customHeight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rgb="FFFFFF00"/>
  </sheetPr>
  <dimension ref="A1:H26"/>
  <sheetViews>
    <sheetView rightToLeft="1" zoomScale="115" zoomScaleNormal="115" workbookViewId="0">
      <selection activeCell="E17" sqref="E17"/>
    </sheetView>
  </sheetViews>
  <sheetFormatPr defaultColWidth="9" defaultRowHeight="15"/>
  <cols>
    <col min="1" max="1" width="21.875" style="8" bestFit="1" customWidth="1"/>
    <col min="2" max="8" width="9" style="8"/>
    <col min="9" max="9" width="15" style="8" bestFit="1" customWidth="1"/>
    <col min="10" max="16384" width="9" style="8"/>
  </cols>
  <sheetData>
    <row r="1" spans="1:8">
      <c r="A1" s="169" t="s">
        <v>109</v>
      </c>
      <c r="H1" s="37"/>
    </row>
    <row r="2" spans="1:8">
      <c r="A2" s="169" t="s">
        <v>70</v>
      </c>
      <c r="H2" s="37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167" t="s">
        <v>154</v>
      </c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00"/>
  </sheetPr>
  <dimension ref="A1:J85"/>
  <sheetViews>
    <sheetView rightToLeft="1" topLeftCell="A68" zoomScaleNormal="100" workbookViewId="0">
      <selection activeCell="L83" sqref="L83"/>
    </sheetView>
  </sheetViews>
  <sheetFormatPr defaultColWidth="9" defaultRowHeight="15"/>
  <cols>
    <col min="1" max="1" width="10.375" style="8" bestFit="1" customWidth="1"/>
    <col min="2" max="16384" width="9" style="8"/>
  </cols>
  <sheetData>
    <row r="1" spans="1:10">
      <c r="A1" s="11" t="s">
        <v>14</v>
      </c>
      <c r="B1" s="11" t="s">
        <v>56</v>
      </c>
      <c r="C1" s="11" t="s">
        <v>61</v>
      </c>
      <c r="D1" s="11" t="s">
        <v>125</v>
      </c>
      <c r="E1" s="11" t="s">
        <v>124</v>
      </c>
      <c r="F1" s="11" t="s">
        <v>123</v>
      </c>
      <c r="G1" s="11" t="s">
        <v>66</v>
      </c>
      <c r="H1" s="11" t="s">
        <v>121</v>
      </c>
      <c r="I1" s="11" t="s">
        <v>67</v>
      </c>
      <c r="J1" s="11" t="s">
        <v>68</v>
      </c>
    </row>
    <row r="2" spans="1:10">
      <c r="A2" s="33">
        <v>43496</v>
      </c>
      <c r="B2" s="56">
        <v>5.4323640794525074</v>
      </c>
      <c r="D2" s="38">
        <f t="shared" ref="D2:D13" si="0">AVERAGE($B$2:$B$13)</f>
        <v>5.0529243214821689</v>
      </c>
      <c r="E2" s="38"/>
      <c r="F2" s="38"/>
      <c r="G2" s="38"/>
      <c r="H2" s="38"/>
      <c r="I2" s="38"/>
      <c r="J2" s="38"/>
    </row>
    <row r="3" spans="1:10">
      <c r="A3" s="33">
        <v>43524</v>
      </c>
      <c r="B3" s="56">
        <v>5.6147048061894784</v>
      </c>
      <c r="D3" s="38">
        <f t="shared" si="0"/>
        <v>5.0529243214821689</v>
      </c>
      <c r="E3" s="38"/>
      <c r="F3" s="38"/>
      <c r="G3" s="38"/>
      <c r="H3" s="38"/>
      <c r="I3" s="38"/>
      <c r="J3" s="38"/>
    </row>
    <row r="4" spans="1:10">
      <c r="A4" s="33">
        <v>43553</v>
      </c>
      <c r="B4" s="56">
        <v>4.4570991555360724</v>
      </c>
      <c r="D4" s="38">
        <f t="shared" si="0"/>
        <v>5.0529243214821689</v>
      </c>
      <c r="E4" s="38"/>
      <c r="F4" s="38"/>
      <c r="G4" s="38"/>
      <c r="H4" s="38"/>
      <c r="I4" s="38"/>
      <c r="J4" s="38"/>
    </row>
    <row r="5" spans="1:10">
      <c r="A5" s="33">
        <v>43585</v>
      </c>
      <c r="B5" s="56">
        <v>5.142742191209738</v>
      </c>
      <c r="D5" s="38">
        <f t="shared" si="0"/>
        <v>5.0529243214821689</v>
      </c>
      <c r="E5" s="38"/>
      <c r="F5" s="38"/>
      <c r="G5" s="38"/>
      <c r="H5" s="38"/>
      <c r="I5" s="38"/>
      <c r="J5" s="38"/>
    </row>
    <row r="6" spans="1:10">
      <c r="A6" s="33">
        <v>43616</v>
      </c>
      <c r="B6" s="56">
        <v>4.3469852075502455</v>
      </c>
      <c r="D6" s="38">
        <f t="shared" si="0"/>
        <v>5.0529243214821689</v>
      </c>
      <c r="E6" s="38"/>
      <c r="F6" s="38"/>
      <c r="G6" s="38"/>
      <c r="H6" s="38"/>
      <c r="I6" s="38"/>
      <c r="J6" s="38"/>
    </row>
    <row r="7" spans="1:10">
      <c r="A7" s="33">
        <v>43644</v>
      </c>
      <c r="B7" s="56">
        <v>5.0676446057754081</v>
      </c>
      <c r="C7" s="8">
        <v>2019</v>
      </c>
      <c r="D7" s="38">
        <f t="shared" si="0"/>
        <v>5.0529243214821689</v>
      </c>
      <c r="E7" s="38"/>
      <c r="F7" s="38"/>
      <c r="G7" s="38"/>
      <c r="H7" s="38"/>
      <c r="I7" s="38"/>
      <c r="J7" s="38"/>
    </row>
    <row r="8" spans="1:10">
      <c r="A8" s="33">
        <v>43677</v>
      </c>
      <c r="B8" s="56">
        <v>4.3052070386705399</v>
      </c>
      <c r="D8" s="38">
        <f t="shared" si="0"/>
        <v>5.0529243214821689</v>
      </c>
      <c r="E8" s="38"/>
      <c r="F8" s="38"/>
      <c r="G8" s="38"/>
      <c r="H8" s="38"/>
      <c r="I8" s="38"/>
      <c r="J8" s="38"/>
    </row>
    <row r="9" spans="1:10">
      <c r="A9" s="33">
        <v>43707</v>
      </c>
      <c r="B9" s="56">
        <v>5.3981978000682806</v>
      </c>
      <c r="D9" s="38">
        <f t="shared" si="0"/>
        <v>5.0529243214821689</v>
      </c>
      <c r="E9" s="38"/>
      <c r="F9" s="38"/>
      <c r="G9" s="38"/>
      <c r="H9" s="38"/>
      <c r="I9" s="38"/>
      <c r="J9" s="38"/>
    </row>
    <row r="10" spans="1:10">
      <c r="A10" s="33">
        <v>43735</v>
      </c>
      <c r="B10" s="56">
        <v>6.2352605420155545</v>
      </c>
      <c r="D10" s="38">
        <f t="shared" si="0"/>
        <v>5.0529243214821689</v>
      </c>
      <c r="E10" s="38"/>
      <c r="F10" s="38"/>
      <c r="G10" s="38"/>
      <c r="H10" s="38"/>
      <c r="I10" s="38"/>
      <c r="J10" s="38"/>
    </row>
    <row r="11" spans="1:10">
      <c r="A11" s="33">
        <v>43769</v>
      </c>
      <c r="B11" s="56">
        <v>5.9509738582282772</v>
      </c>
      <c r="D11" s="38">
        <f t="shared" si="0"/>
        <v>5.0529243214821689</v>
      </c>
      <c r="E11" s="38"/>
      <c r="F11" s="38"/>
      <c r="G11" s="38"/>
      <c r="H11" s="38"/>
      <c r="I11" s="38"/>
      <c r="J11" s="38"/>
    </row>
    <row r="12" spans="1:10">
      <c r="A12" s="33">
        <v>43798</v>
      </c>
      <c r="B12" s="56">
        <v>4.5679958492081107</v>
      </c>
      <c r="D12" s="38">
        <f t="shared" si="0"/>
        <v>5.0529243214821689</v>
      </c>
      <c r="E12" s="38"/>
      <c r="F12" s="38"/>
      <c r="G12" s="38"/>
      <c r="H12" s="38"/>
      <c r="I12" s="38"/>
      <c r="J12" s="38"/>
    </row>
    <row r="13" spans="1:10">
      <c r="A13" s="33">
        <v>43830</v>
      </c>
      <c r="B13" s="56">
        <v>4.1159167238818171</v>
      </c>
      <c r="D13" s="38">
        <f t="shared" si="0"/>
        <v>5.0529243214821689</v>
      </c>
      <c r="E13" s="38"/>
      <c r="F13" s="38"/>
      <c r="G13" s="38"/>
      <c r="H13" s="38"/>
      <c r="I13" s="38"/>
      <c r="J13" s="38"/>
    </row>
    <row r="14" spans="1:10">
      <c r="A14" s="33">
        <v>43861</v>
      </c>
      <c r="B14" s="56">
        <v>2.2232687414382024</v>
      </c>
      <c r="D14" s="38"/>
      <c r="E14" s="38">
        <f t="shared" ref="E14:E25" si="1">AVERAGE($B$14:$B$25)</f>
        <v>7.4363864805623949</v>
      </c>
      <c r="F14" s="38"/>
      <c r="G14" s="38"/>
      <c r="H14" s="38"/>
      <c r="I14" s="38"/>
      <c r="J14" s="38"/>
    </row>
    <row r="15" spans="1:10">
      <c r="A15" s="33">
        <v>43889</v>
      </c>
      <c r="B15" s="56">
        <v>5.1592031158171832</v>
      </c>
      <c r="D15" s="38"/>
      <c r="E15" s="38">
        <f t="shared" si="1"/>
        <v>7.4363864805623949</v>
      </c>
      <c r="F15" s="38"/>
      <c r="G15" s="38"/>
      <c r="H15" s="38"/>
      <c r="I15" s="38"/>
      <c r="J15" s="38"/>
    </row>
    <row r="16" spans="1:10">
      <c r="A16" s="33">
        <v>43921</v>
      </c>
      <c r="B16" s="56">
        <v>28.815412344419528</v>
      </c>
      <c r="D16" s="38"/>
      <c r="E16" s="38">
        <f t="shared" si="1"/>
        <v>7.4363864805623949</v>
      </c>
      <c r="F16" s="38"/>
      <c r="G16" s="38"/>
      <c r="H16" s="38"/>
      <c r="I16" s="38"/>
      <c r="J16" s="38"/>
    </row>
    <row r="17" spans="1:10">
      <c r="A17" s="33">
        <v>43951</v>
      </c>
      <c r="B17" s="56">
        <v>10.341666241734238</v>
      </c>
      <c r="D17" s="38"/>
      <c r="E17" s="38">
        <f t="shared" si="1"/>
        <v>7.4363864805623949</v>
      </c>
      <c r="F17" s="38"/>
      <c r="G17" s="38"/>
      <c r="H17" s="38"/>
      <c r="I17" s="38"/>
      <c r="J17" s="38"/>
    </row>
    <row r="18" spans="1:10">
      <c r="A18" s="33">
        <v>43979</v>
      </c>
      <c r="B18" s="56">
        <v>7.3142929574800508</v>
      </c>
      <c r="D18" s="38"/>
      <c r="E18" s="38">
        <f t="shared" si="1"/>
        <v>7.4363864805623949</v>
      </c>
      <c r="F18" s="38"/>
      <c r="G18" s="38"/>
      <c r="H18" s="38"/>
      <c r="I18" s="38"/>
      <c r="J18" s="38"/>
    </row>
    <row r="19" spans="1:10">
      <c r="A19" s="33">
        <v>44012</v>
      </c>
      <c r="B19" s="56">
        <v>7.0505846863708879</v>
      </c>
      <c r="C19" s="8">
        <v>2020</v>
      </c>
      <c r="D19" s="38"/>
      <c r="E19" s="38">
        <f t="shared" si="1"/>
        <v>7.4363864805623949</v>
      </c>
      <c r="F19" s="38"/>
      <c r="G19" s="38"/>
      <c r="H19" s="38"/>
      <c r="I19" s="38"/>
      <c r="J19" s="38"/>
    </row>
    <row r="20" spans="1:10">
      <c r="A20" s="33">
        <v>44043</v>
      </c>
      <c r="B20" s="56">
        <v>4.4434743564280108</v>
      </c>
      <c r="D20" s="38"/>
      <c r="E20" s="38">
        <f t="shared" si="1"/>
        <v>7.4363864805623949</v>
      </c>
      <c r="F20" s="38"/>
      <c r="G20" s="38"/>
      <c r="H20" s="38"/>
      <c r="I20" s="38"/>
      <c r="J20" s="38"/>
    </row>
    <row r="21" spans="1:10">
      <c r="A21" s="33">
        <v>44074</v>
      </c>
      <c r="B21" s="56">
        <v>4.0574897180542813</v>
      </c>
      <c r="D21" s="38"/>
      <c r="E21" s="38">
        <f t="shared" si="1"/>
        <v>7.4363864805623949</v>
      </c>
      <c r="F21" s="38"/>
      <c r="G21" s="38"/>
      <c r="H21" s="38"/>
      <c r="I21" s="38"/>
      <c r="J21" s="38"/>
    </row>
    <row r="22" spans="1:10">
      <c r="A22" s="33">
        <v>44104</v>
      </c>
      <c r="B22" s="56">
        <v>6.2435066788714524</v>
      </c>
      <c r="D22" s="38"/>
      <c r="E22" s="38">
        <f t="shared" si="1"/>
        <v>7.4363864805623949</v>
      </c>
      <c r="F22" s="38"/>
      <c r="G22" s="38"/>
      <c r="H22" s="38"/>
      <c r="I22" s="38"/>
      <c r="J22" s="38"/>
    </row>
    <row r="23" spans="1:10">
      <c r="A23" s="33">
        <v>44134</v>
      </c>
      <c r="B23" s="56">
        <v>4.0573494052724248</v>
      </c>
      <c r="D23" s="38"/>
      <c r="E23" s="38">
        <f t="shared" si="1"/>
        <v>7.4363864805623949</v>
      </c>
      <c r="F23" s="38"/>
      <c r="G23" s="38"/>
      <c r="H23" s="38"/>
      <c r="I23" s="38"/>
      <c r="J23" s="38"/>
    </row>
    <row r="24" spans="1:10">
      <c r="A24" s="33">
        <v>44165</v>
      </c>
      <c r="B24" s="56">
        <v>5.2649949234690503</v>
      </c>
      <c r="D24" s="38"/>
      <c r="E24" s="38">
        <f t="shared" si="1"/>
        <v>7.4363864805623949</v>
      </c>
      <c r="F24" s="38"/>
      <c r="G24" s="38"/>
      <c r="H24" s="38"/>
      <c r="I24" s="38"/>
      <c r="J24" s="38"/>
    </row>
    <row r="25" spans="1:10">
      <c r="A25" s="33">
        <v>44196</v>
      </c>
      <c r="B25" s="56">
        <v>4.2653945973934384</v>
      </c>
      <c r="D25" s="38"/>
      <c r="E25" s="38">
        <f t="shared" si="1"/>
        <v>7.4363864805623949</v>
      </c>
      <c r="F25" s="38"/>
      <c r="G25" s="38"/>
      <c r="H25" s="38"/>
      <c r="I25" s="38"/>
      <c r="J25" s="38"/>
    </row>
    <row r="26" spans="1:10">
      <c r="A26" s="33">
        <v>44227</v>
      </c>
      <c r="B26" s="56">
        <v>15.175929883628815</v>
      </c>
      <c r="D26" s="38"/>
      <c r="E26" s="38"/>
      <c r="F26" s="38">
        <f t="shared" ref="F26:F37" si="2">AVERAGE($B$26:$B$37)</f>
        <v>6.3397897370290117</v>
      </c>
      <c r="G26" s="38"/>
      <c r="H26" s="38"/>
      <c r="I26" s="38"/>
      <c r="J26" s="38"/>
    </row>
    <row r="27" spans="1:10">
      <c r="A27" s="33">
        <v>44255</v>
      </c>
      <c r="B27" s="56">
        <v>4.8489504915247474</v>
      </c>
      <c r="D27" s="38"/>
      <c r="E27" s="38"/>
      <c r="F27" s="38">
        <f t="shared" si="2"/>
        <v>6.3397897370290117</v>
      </c>
      <c r="G27" s="38"/>
      <c r="H27" s="38"/>
      <c r="I27" s="38"/>
      <c r="J27" s="38"/>
    </row>
    <row r="28" spans="1:10">
      <c r="A28" s="33">
        <v>44286</v>
      </c>
      <c r="B28" s="56">
        <v>6.0102079572585518</v>
      </c>
      <c r="D28" s="38"/>
      <c r="E28" s="38"/>
      <c r="F28" s="38">
        <f t="shared" si="2"/>
        <v>6.3397897370290117</v>
      </c>
      <c r="G28" s="38"/>
      <c r="H28" s="38"/>
      <c r="I28" s="38"/>
      <c r="J28" s="38"/>
    </row>
    <row r="29" spans="1:10">
      <c r="A29" s="33">
        <v>44316</v>
      </c>
      <c r="B29" s="56">
        <v>4.427948028730051</v>
      </c>
      <c r="D29" s="38"/>
      <c r="E29" s="38"/>
      <c r="F29" s="38">
        <f t="shared" si="2"/>
        <v>6.3397897370290117</v>
      </c>
      <c r="G29" s="38"/>
      <c r="H29" s="38"/>
      <c r="I29" s="38"/>
      <c r="J29" s="38"/>
    </row>
    <row r="30" spans="1:10">
      <c r="A30" s="33">
        <v>44347</v>
      </c>
      <c r="B30" s="56">
        <v>5.572841459176737</v>
      </c>
      <c r="D30" s="38"/>
      <c r="E30" s="38"/>
      <c r="F30" s="38">
        <f t="shared" si="2"/>
        <v>6.3397897370290117</v>
      </c>
      <c r="G30" s="38"/>
      <c r="H30" s="38"/>
      <c r="I30" s="38"/>
      <c r="J30" s="38"/>
    </row>
    <row r="31" spans="1:10">
      <c r="A31" s="33">
        <v>44377</v>
      </c>
      <c r="B31" s="56">
        <v>3.7472885741770141</v>
      </c>
      <c r="C31" s="8">
        <v>2021</v>
      </c>
      <c r="D31" s="38"/>
      <c r="E31" s="38"/>
      <c r="F31" s="38">
        <f t="shared" si="2"/>
        <v>6.3397897370290117</v>
      </c>
      <c r="G31" s="38"/>
      <c r="H31" s="38"/>
      <c r="I31" s="38"/>
      <c r="J31" s="38"/>
    </row>
    <row r="32" spans="1:10">
      <c r="A32" s="33">
        <v>44408</v>
      </c>
      <c r="B32" s="56">
        <v>4.6256931960864565</v>
      </c>
      <c r="D32" s="38"/>
      <c r="E32" s="38"/>
      <c r="F32" s="38">
        <f t="shared" si="2"/>
        <v>6.3397897370290117</v>
      </c>
      <c r="G32" s="38"/>
      <c r="H32" s="38"/>
      <c r="I32" s="38"/>
      <c r="J32" s="38"/>
    </row>
    <row r="33" spans="1:10">
      <c r="A33" s="33">
        <v>44439</v>
      </c>
      <c r="B33" s="56">
        <v>4.3378526457015028</v>
      </c>
      <c r="D33" s="38"/>
      <c r="E33" s="38"/>
      <c r="F33" s="38">
        <f t="shared" si="2"/>
        <v>6.3397897370290117</v>
      </c>
      <c r="G33" s="38"/>
      <c r="H33" s="38"/>
      <c r="I33" s="38"/>
      <c r="J33" s="38"/>
    </row>
    <row r="34" spans="1:10">
      <c r="A34" s="33">
        <v>44469</v>
      </c>
      <c r="B34" s="56">
        <v>3.8029064392398322</v>
      </c>
      <c r="D34" s="38"/>
      <c r="E34" s="38"/>
      <c r="F34" s="38">
        <f t="shared" si="2"/>
        <v>6.3397897370290117</v>
      </c>
      <c r="G34" s="38"/>
      <c r="H34" s="38"/>
      <c r="I34" s="38"/>
      <c r="J34" s="38"/>
    </row>
    <row r="35" spans="1:10">
      <c r="A35" s="33">
        <v>44500</v>
      </c>
      <c r="B35" s="56">
        <v>5.2718513522104136</v>
      </c>
      <c r="D35" s="38"/>
      <c r="E35" s="38"/>
      <c r="F35" s="38">
        <f t="shared" si="2"/>
        <v>6.3397897370290117</v>
      </c>
      <c r="G35" s="38"/>
      <c r="H35" s="38"/>
      <c r="I35" s="38"/>
      <c r="J35" s="38"/>
    </row>
    <row r="36" spans="1:10">
      <c r="A36" s="33">
        <v>44530</v>
      </c>
      <c r="B36" s="56">
        <v>9.2660068166140306</v>
      </c>
      <c r="D36" s="38"/>
      <c r="E36" s="38"/>
      <c r="F36" s="38">
        <f t="shared" si="2"/>
        <v>6.3397897370290117</v>
      </c>
      <c r="G36" s="38"/>
      <c r="H36" s="38"/>
      <c r="I36" s="38"/>
      <c r="J36" s="38"/>
    </row>
    <row r="37" spans="1:10">
      <c r="A37" s="69">
        <v>44561</v>
      </c>
      <c r="B37" s="70">
        <v>8.99</v>
      </c>
      <c r="D37" s="38"/>
      <c r="E37" s="38"/>
      <c r="F37" s="38">
        <f t="shared" si="2"/>
        <v>6.3397897370290117</v>
      </c>
      <c r="G37" s="38"/>
      <c r="H37" s="38"/>
      <c r="I37" s="38"/>
      <c r="J37" s="38"/>
    </row>
    <row r="38" spans="1:10">
      <c r="A38" s="33">
        <v>44592</v>
      </c>
      <c r="B38" s="79">
        <v>5.3465931688457182</v>
      </c>
      <c r="D38" s="38"/>
      <c r="E38" s="38"/>
      <c r="F38" s="38"/>
      <c r="G38" s="38">
        <f t="shared" ref="G38:G49" si="3">AVERAGE($B$38:$B$49)</f>
        <v>10.672773636233366</v>
      </c>
      <c r="H38" s="38"/>
      <c r="I38" s="38"/>
      <c r="J38" s="38"/>
    </row>
    <row r="39" spans="1:10">
      <c r="A39" s="33">
        <v>44620</v>
      </c>
      <c r="B39" s="79">
        <v>11.168822299643061</v>
      </c>
      <c r="D39" s="38"/>
      <c r="E39" s="38"/>
      <c r="F39" s="38"/>
      <c r="G39" s="38">
        <f t="shared" si="3"/>
        <v>10.672773636233366</v>
      </c>
      <c r="H39" s="38"/>
      <c r="I39" s="38"/>
      <c r="J39" s="38"/>
    </row>
    <row r="40" spans="1:10">
      <c r="A40" s="33">
        <v>44651</v>
      </c>
      <c r="B40" s="79">
        <v>7.8700880190718445</v>
      </c>
      <c r="D40" s="38"/>
      <c r="E40" s="38"/>
      <c r="F40" s="38"/>
      <c r="G40" s="38">
        <f t="shared" si="3"/>
        <v>10.672773636233366</v>
      </c>
      <c r="H40" s="38"/>
      <c r="I40" s="38"/>
      <c r="J40" s="38"/>
    </row>
    <row r="41" spans="1:10">
      <c r="A41" s="33">
        <v>44681</v>
      </c>
      <c r="B41" s="79">
        <v>11.444448280204131</v>
      </c>
      <c r="D41" s="38"/>
      <c r="E41" s="38"/>
      <c r="F41" s="38"/>
      <c r="G41" s="38">
        <f t="shared" si="3"/>
        <v>10.672773636233366</v>
      </c>
      <c r="H41" s="38"/>
      <c r="I41" s="38"/>
      <c r="J41" s="38"/>
    </row>
    <row r="42" spans="1:10">
      <c r="A42" s="33">
        <v>44712</v>
      </c>
      <c r="B42" s="79">
        <v>14.838308695446475</v>
      </c>
      <c r="D42" s="38"/>
      <c r="E42" s="38"/>
      <c r="F42" s="38"/>
      <c r="G42" s="38">
        <f t="shared" si="3"/>
        <v>10.672773636233366</v>
      </c>
      <c r="H42" s="38"/>
      <c r="I42" s="38"/>
      <c r="J42" s="38"/>
    </row>
    <row r="43" spans="1:10">
      <c r="A43" s="33">
        <v>44742</v>
      </c>
      <c r="B43" s="79">
        <v>11.303242078110959</v>
      </c>
      <c r="C43" s="8">
        <v>2022</v>
      </c>
      <c r="D43" s="38"/>
      <c r="E43" s="38"/>
      <c r="F43" s="38"/>
      <c r="G43" s="38">
        <f t="shared" si="3"/>
        <v>10.672773636233366</v>
      </c>
      <c r="H43" s="38"/>
      <c r="I43" s="38"/>
      <c r="J43" s="38"/>
    </row>
    <row r="44" spans="1:10">
      <c r="A44" s="33">
        <v>44773</v>
      </c>
      <c r="B44" s="79">
        <v>7.5954025054520704</v>
      </c>
      <c r="D44" s="38"/>
      <c r="E44" s="38"/>
      <c r="F44" s="38"/>
      <c r="G44" s="38">
        <f t="shared" si="3"/>
        <v>10.672773636233366</v>
      </c>
      <c r="H44" s="38"/>
      <c r="I44" s="38"/>
      <c r="J44" s="38"/>
    </row>
    <row r="45" spans="1:10">
      <c r="A45" s="33">
        <v>44804</v>
      </c>
      <c r="B45" s="79">
        <v>11.297753520206536</v>
      </c>
      <c r="D45" s="38"/>
      <c r="E45" s="38"/>
      <c r="F45" s="38"/>
      <c r="G45" s="38">
        <f t="shared" si="3"/>
        <v>10.672773636233366</v>
      </c>
      <c r="H45" s="38"/>
      <c r="I45" s="38"/>
      <c r="J45" s="38"/>
    </row>
    <row r="46" spans="1:10">
      <c r="A46" s="33">
        <v>44834</v>
      </c>
      <c r="B46" s="79">
        <v>12.131414819540973</v>
      </c>
      <c r="D46" s="38"/>
      <c r="E46" s="38"/>
      <c r="F46" s="38"/>
      <c r="G46" s="38">
        <f t="shared" si="3"/>
        <v>10.672773636233366</v>
      </c>
      <c r="H46" s="38"/>
      <c r="I46" s="38"/>
      <c r="J46" s="38"/>
    </row>
    <row r="47" spans="1:10">
      <c r="A47" s="33">
        <v>44865</v>
      </c>
      <c r="B47" s="79">
        <v>12.597974566519088</v>
      </c>
      <c r="D47" s="38"/>
      <c r="E47" s="38"/>
      <c r="F47" s="38"/>
      <c r="G47" s="38">
        <f t="shared" si="3"/>
        <v>10.672773636233366</v>
      </c>
      <c r="H47" s="38"/>
      <c r="I47" s="38"/>
      <c r="J47" s="38"/>
    </row>
    <row r="48" spans="1:10">
      <c r="A48" s="33">
        <v>44895</v>
      </c>
      <c r="B48" s="79">
        <v>13.983033178320625</v>
      </c>
      <c r="D48" s="38"/>
      <c r="E48" s="38"/>
      <c r="F48" s="38"/>
      <c r="G48" s="38">
        <f t="shared" si="3"/>
        <v>10.672773636233366</v>
      </c>
      <c r="H48" s="38"/>
      <c r="I48" s="38"/>
      <c r="J48" s="38"/>
    </row>
    <row r="49" spans="1:10">
      <c r="A49" s="33">
        <v>44925</v>
      </c>
      <c r="B49" s="80">
        <v>8.4962025034389175</v>
      </c>
      <c r="C49" s="32"/>
      <c r="D49" s="103"/>
      <c r="E49" s="103"/>
      <c r="F49" s="103"/>
      <c r="G49" s="38">
        <f t="shared" si="3"/>
        <v>10.672773636233366</v>
      </c>
      <c r="H49" s="38"/>
      <c r="I49" s="38"/>
      <c r="J49" s="38"/>
    </row>
    <row r="50" spans="1:10">
      <c r="A50" s="33">
        <v>44957</v>
      </c>
      <c r="B50" s="56">
        <v>11.665571637512304</v>
      </c>
      <c r="D50" s="38"/>
      <c r="E50" s="38"/>
      <c r="F50" s="38"/>
      <c r="G50" s="38"/>
      <c r="H50" s="38">
        <f t="shared" ref="H50:H61" si="4">AVERAGE($B$50:$B$61)</f>
        <v>10.9979428465449</v>
      </c>
      <c r="I50" s="38"/>
      <c r="J50" s="38"/>
    </row>
    <row r="51" spans="1:10">
      <c r="A51" s="33">
        <v>44985</v>
      </c>
      <c r="B51" s="56">
        <v>15.632148206911165</v>
      </c>
      <c r="D51" s="38"/>
      <c r="E51" s="38"/>
      <c r="F51" s="38"/>
      <c r="G51" s="38"/>
      <c r="H51" s="38">
        <f t="shared" si="4"/>
        <v>10.9979428465449</v>
      </c>
      <c r="I51" s="38"/>
      <c r="J51" s="38"/>
    </row>
    <row r="52" spans="1:10">
      <c r="A52" s="33">
        <v>45016</v>
      </c>
      <c r="B52" s="56">
        <v>13.384452231072661</v>
      </c>
      <c r="D52" s="38"/>
      <c r="E52" s="38"/>
      <c r="F52" s="38"/>
      <c r="G52" s="38"/>
      <c r="H52" s="38">
        <f t="shared" si="4"/>
        <v>10.9979428465449</v>
      </c>
      <c r="I52" s="38"/>
      <c r="J52" s="38"/>
    </row>
    <row r="53" spans="1:10">
      <c r="A53" s="33">
        <v>45044</v>
      </c>
      <c r="B53" s="56">
        <v>12.296902822788415</v>
      </c>
      <c r="D53" s="38"/>
      <c r="E53" s="38"/>
      <c r="F53" s="38"/>
      <c r="G53" s="38"/>
      <c r="H53" s="38">
        <f t="shared" si="4"/>
        <v>10.9979428465449</v>
      </c>
      <c r="I53" s="38"/>
      <c r="J53" s="38"/>
    </row>
    <row r="54" spans="1:10">
      <c r="A54" s="33">
        <v>45077</v>
      </c>
      <c r="B54" s="56">
        <v>8.2869111856283659</v>
      </c>
      <c r="D54" s="38"/>
      <c r="E54" s="38"/>
      <c r="F54" s="38"/>
      <c r="G54" s="38"/>
      <c r="H54" s="38">
        <f t="shared" si="4"/>
        <v>10.9979428465449</v>
      </c>
      <c r="I54" s="38"/>
      <c r="J54" s="38"/>
    </row>
    <row r="55" spans="1:10">
      <c r="A55" s="33">
        <v>45107</v>
      </c>
      <c r="B55" s="56">
        <v>13.489114826535308</v>
      </c>
      <c r="C55" s="8">
        <v>2023</v>
      </c>
      <c r="D55" s="38"/>
      <c r="E55" s="38"/>
      <c r="F55" s="38"/>
      <c r="G55" s="38"/>
      <c r="H55" s="38">
        <f t="shared" si="4"/>
        <v>10.9979428465449</v>
      </c>
      <c r="I55" s="38"/>
      <c r="J55" s="38"/>
    </row>
    <row r="56" spans="1:10">
      <c r="A56" s="33">
        <v>45138</v>
      </c>
      <c r="B56" s="56">
        <v>13.385035038838</v>
      </c>
      <c r="D56" s="38"/>
      <c r="E56" s="38"/>
      <c r="F56" s="38"/>
      <c r="G56" s="38"/>
      <c r="H56" s="38">
        <f t="shared" si="4"/>
        <v>10.9979428465449</v>
      </c>
      <c r="I56" s="38"/>
      <c r="J56" s="38"/>
    </row>
    <row r="57" spans="1:10">
      <c r="A57" s="33">
        <v>45169</v>
      </c>
      <c r="B57" s="56">
        <v>6.361486151314077</v>
      </c>
      <c r="D57" s="38"/>
      <c r="E57" s="38"/>
      <c r="F57" s="38"/>
      <c r="G57" s="38"/>
      <c r="H57" s="38">
        <f t="shared" si="4"/>
        <v>10.9979428465449</v>
      </c>
      <c r="I57" s="38"/>
      <c r="J57" s="38"/>
    </row>
    <row r="58" spans="1:10">
      <c r="A58" s="33">
        <v>45198</v>
      </c>
      <c r="B58" s="56">
        <v>7.9963925972930046</v>
      </c>
      <c r="D58" s="38"/>
      <c r="E58" s="38"/>
      <c r="F58" s="38"/>
      <c r="G58" s="38"/>
      <c r="H58" s="38">
        <f t="shared" si="4"/>
        <v>10.9979428465449</v>
      </c>
      <c r="I58" s="38"/>
      <c r="J58" s="38"/>
    </row>
    <row r="59" spans="1:10">
      <c r="A59" s="33">
        <v>45230</v>
      </c>
      <c r="B59" s="56">
        <v>7.5724048470969931</v>
      </c>
      <c r="D59" s="38"/>
      <c r="E59" s="38"/>
      <c r="F59" s="38"/>
      <c r="G59" s="38"/>
      <c r="H59" s="38">
        <f t="shared" si="4"/>
        <v>10.9979428465449</v>
      </c>
      <c r="I59" s="38"/>
      <c r="J59" s="38"/>
    </row>
    <row r="60" spans="1:10">
      <c r="A60" s="33">
        <v>45260</v>
      </c>
      <c r="B60" s="56">
        <v>14.117290499805291</v>
      </c>
      <c r="D60" s="38"/>
      <c r="E60" s="38"/>
      <c r="F60" s="38"/>
      <c r="G60" s="38"/>
      <c r="H60" s="38">
        <f t="shared" si="4"/>
        <v>10.9979428465449</v>
      </c>
      <c r="I60" s="38"/>
      <c r="J60" s="38"/>
    </row>
    <row r="61" spans="1:10">
      <c r="A61" s="33">
        <v>45289</v>
      </c>
      <c r="B61" s="56">
        <v>7.7876041137431864</v>
      </c>
      <c r="D61" s="38"/>
      <c r="E61" s="38"/>
      <c r="F61" s="38"/>
      <c r="G61" s="38"/>
      <c r="H61" s="38">
        <f t="shared" si="4"/>
        <v>10.9979428465449</v>
      </c>
      <c r="I61" s="38"/>
      <c r="J61" s="38"/>
    </row>
    <row r="62" spans="1:10">
      <c r="A62" s="33">
        <v>45322</v>
      </c>
      <c r="B62" s="80">
        <v>11.196230537</v>
      </c>
      <c r="C62" s="32"/>
      <c r="D62" s="103"/>
      <c r="E62" s="103"/>
      <c r="F62" s="103"/>
      <c r="G62" s="103"/>
      <c r="H62" s="103"/>
      <c r="I62" s="103">
        <f>AVERAGE($B$62:$B$73)</f>
        <v>10.594298188200002</v>
      </c>
      <c r="J62" s="38"/>
    </row>
    <row r="63" spans="1:10">
      <c r="A63" s="33">
        <v>45351</v>
      </c>
      <c r="B63" s="56">
        <v>10.759589288999999</v>
      </c>
      <c r="D63" s="38"/>
      <c r="E63" s="38"/>
      <c r="F63" s="38"/>
      <c r="G63" s="38"/>
      <c r="H63" s="38"/>
      <c r="I63" s="103">
        <f t="shared" ref="I63:I72" si="5">AVERAGE($B$62:$B$73)</f>
        <v>10.594298188200002</v>
      </c>
      <c r="J63" s="38"/>
    </row>
    <row r="64" spans="1:10">
      <c r="A64" s="33">
        <v>45379</v>
      </c>
      <c r="B64" s="56">
        <v>12.255304331</v>
      </c>
      <c r="D64" s="38"/>
      <c r="E64" s="38"/>
      <c r="F64" s="38"/>
      <c r="G64" s="38"/>
      <c r="H64" s="38"/>
      <c r="I64" s="103">
        <f t="shared" si="5"/>
        <v>10.594298188200002</v>
      </c>
      <c r="J64" s="38"/>
    </row>
    <row r="65" spans="1:10">
      <c r="A65" s="33">
        <v>45412</v>
      </c>
      <c r="B65" s="56">
        <v>14.327212393</v>
      </c>
      <c r="D65" s="38"/>
      <c r="E65" s="38"/>
      <c r="F65" s="38"/>
      <c r="G65" s="38"/>
      <c r="H65" s="38"/>
      <c r="I65" s="103">
        <f t="shared" si="5"/>
        <v>10.594298188200002</v>
      </c>
      <c r="J65" s="38"/>
    </row>
    <row r="66" spans="1:10">
      <c r="A66" s="33">
        <v>45443</v>
      </c>
      <c r="B66" s="56">
        <v>7.991775851499999</v>
      </c>
      <c r="D66" s="38"/>
      <c r="E66" s="38"/>
      <c r="F66" s="38"/>
      <c r="G66" s="38"/>
      <c r="H66" s="38"/>
      <c r="I66" s="103">
        <f t="shared" si="5"/>
        <v>10.594298188200002</v>
      </c>
      <c r="J66" s="38"/>
    </row>
    <row r="67" spans="1:10">
      <c r="A67" s="33">
        <v>45471</v>
      </c>
      <c r="B67" s="56">
        <v>8.5178433237999993</v>
      </c>
      <c r="C67" s="8">
        <v>2024</v>
      </c>
      <c r="D67" s="38"/>
      <c r="E67" s="38"/>
      <c r="F67" s="38"/>
      <c r="G67" s="38"/>
      <c r="H67" s="38"/>
      <c r="I67" s="103">
        <f t="shared" si="5"/>
        <v>10.594298188200002</v>
      </c>
      <c r="J67" s="38"/>
    </row>
    <row r="68" spans="1:10">
      <c r="A68" s="33">
        <v>45504</v>
      </c>
      <c r="B68" s="56">
        <v>10.713598567</v>
      </c>
      <c r="D68" s="38"/>
      <c r="E68" s="38"/>
      <c r="F68" s="38"/>
      <c r="G68" s="38"/>
      <c r="H68" s="38"/>
      <c r="I68" s="103">
        <f t="shared" si="5"/>
        <v>10.594298188200002</v>
      </c>
      <c r="J68" s="38"/>
    </row>
    <row r="69" spans="1:10">
      <c r="A69" s="33">
        <v>45534</v>
      </c>
      <c r="B69" s="56">
        <v>11.085735775</v>
      </c>
      <c r="D69" s="38"/>
      <c r="E69" s="38"/>
      <c r="F69" s="38"/>
      <c r="G69" s="38"/>
      <c r="H69" s="38"/>
      <c r="I69" s="103">
        <f t="shared" si="5"/>
        <v>10.594298188200002</v>
      </c>
      <c r="J69" s="38"/>
    </row>
    <row r="70" spans="1:10">
      <c r="A70" s="33">
        <v>45565</v>
      </c>
      <c r="B70" s="56">
        <v>12.086905882</v>
      </c>
      <c r="D70" s="38"/>
      <c r="E70" s="38"/>
      <c r="F70" s="38"/>
      <c r="G70" s="38"/>
      <c r="H70" s="38"/>
      <c r="I70" s="103">
        <f t="shared" si="5"/>
        <v>10.594298188200002</v>
      </c>
      <c r="J70" s="38"/>
    </row>
    <row r="71" spans="1:10">
      <c r="A71" s="33">
        <v>45596</v>
      </c>
      <c r="B71" s="56">
        <v>13.393739751</v>
      </c>
      <c r="D71" s="38"/>
      <c r="E71" s="38"/>
      <c r="F71" s="38"/>
      <c r="G71" s="38"/>
      <c r="H71" s="38"/>
      <c r="I71" s="103">
        <f t="shared" si="5"/>
        <v>10.594298188200002</v>
      </c>
      <c r="J71" s="38"/>
    </row>
    <row r="72" spans="1:10">
      <c r="A72" s="33">
        <v>45625</v>
      </c>
      <c r="B72" s="56">
        <v>6.6036425580999998</v>
      </c>
      <c r="D72" s="38"/>
      <c r="E72" s="38"/>
      <c r="F72" s="38"/>
      <c r="G72" s="38"/>
      <c r="H72" s="38"/>
      <c r="I72" s="103">
        <f t="shared" si="5"/>
        <v>10.594298188200002</v>
      </c>
      <c r="J72" s="38"/>
    </row>
    <row r="73" spans="1:10">
      <c r="A73" s="33">
        <v>45656</v>
      </c>
      <c r="B73" s="56">
        <v>8.1999999999999993</v>
      </c>
      <c r="D73" s="38"/>
      <c r="E73" s="38"/>
      <c r="F73" s="38"/>
      <c r="G73" s="38"/>
      <c r="H73" s="38"/>
      <c r="I73" s="103">
        <f>AVERAGE($B$62:$B$73)</f>
        <v>10.594298188200002</v>
      </c>
      <c r="J73" s="38"/>
    </row>
    <row r="74" spans="1:10">
      <c r="A74" s="33">
        <v>45688</v>
      </c>
      <c r="B74" s="56">
        <v>9.5285065569</v>
      </c>
      <c r="D74" s="38"/>
      <c r="E74" s="38"/>
      <c r="F74" s="38"/>
      <c r="G74" s="38"/>
      <c r="H74" s="38"/>
      <c r="I74" s="38"/>
      <c r="J74" s="38">
        <f>AVERAGE($B$74:$B$85)</f>
        <v>9.2327079583166682</v>
      </c>
    </row>
    <row r="75" spans="1:10">
      <c r="A75" s="33">
        <v>45716</v>
      </c>
      <c r="B75" s="56">
        <v>8.5359722541000007</v>
      </c>
      <c r="D75" s="38"/>
      <c r="E75" s="38"/>
      <c r="F75" s="38"/>
      <c r="G75" s="38"/>
      <c r="H75" s="38"/>
      <c r="I75" s="38"/>
      <c r="J75" s="38">
        <f t="shared" ref="J75:J85" si="6">AVERAGE($B$74:$B$85)</f>
        <v>9.2327079583166682</v>
      </c>
    </row>
    <row r="76" spans="1:10">
      <c r="A76" s="33">
        <v>45747</v>
      </c>
      <c r="B76" s="56">
        <v>6.2512302697999997</v>
      </c>
      <c r="D76" s="38"/>
      <c r="E76" s="38"/>
      <c r="F76" s="38"/>
      <c r="G76" s="38"/>
      <c r="H76" s="38"/>
      <c r="I76" s="38"/>
      <c r="J76" s="38">
        <f t="shared" si="6"/>
        <v>9.2327079583166682</v>
      </c>
    </row>
    <row r="77" spans="1:10">
      <c r="A77" s="33">
        <v>45777</v>
      </c>
      <c r="B77" s="56">
        <v>12.493529222999999</v>
      </c>
      <c r="D77" s="38"/>
      <c r="E77" s="38"/>
      <c r="F77" s="38"/>
      <c r="G77" s="38"/>
      <c r="H77" s="38"/>
      <c r="I77" s="38"/>
      <c r="J77" s="38">
        <f t="shared" si="6"/>
        <v>9.2327079583166682</v>
      </c>
    </row>
    <row r="78" spans="1:10">
      <c r="A78" s="33">
        <v>45808</v>
      </c>
      <c r="B78" s="56">
        <v>10.771476501</v>
      </c>
      <c r="D78" s="38"/>
      <c r="E78" s="38"/>
      <c r="F78" s="38"/>
      <c r="G78" s="38"/>
      <c r="H78" s="38"/>
      <c r="I78" s="38"/>
      <c r="J78" s="38">
        <f t="shared" si="6"/>
        <v>9.2327079583166682</v>
      </c>
    </row>
    <row r="79" spans="1:10">
      <c r="A79" s="33">
        <v>45838</v>
      </c>
      <c r="B79" s="56">
        <v>13.516042517000001</v>
      </c>
      <c r="C79" s="8">
        <v>2025</v>
      </c>
      <c r="D79" s="38"/>
      <c r="E79" s="38"/>
      <c r="F79" s="38"/>
      <c r="G79" s="38"/>
      <c r="H79" s="38"/>
      <c r="I79" s="38"/>
      <c r="J79" s="38">
        <f t="shared" si="6"/>
        <v>9.2327079583166682</v>
      </c>
    </row>
    <row r="80" spans="1:10">
      <c r="A80" s="33">
        <v>45869</v>
      </c>
      <c r="B80" s="56">
        <v>8.2819567263000007</v>
      </c>
      <c r="D80" s="38"/>
      <c r="E80" s="38"/>
      <c r="F80" s="38"/>
      <c r="G80" s="38"/>
      <c r="H80" s="38"/>
      <c r="I80" s="38"/>
      <c r="J80" s="38">
        <f t="shared" si="6"/>
        <v>9.2327079583166682</v>
      </c>
    </row>
    <row r="81" spans="1:10">
      <c r="A81" s="33">
        <v>45900</v>
      </c>
      <c r="B81" s="56">
        <v>9.4999548458999996</v>
      </c>
      <c r="D81" s="38"/>
      <c r="E81" s="38"/>
      <c r="F81" s="38"/>
      <c r="G81" s="38"/>
      <c r="H81" s="38"/>
      <c r="I81" s="38"/>
      <c r="J81" s="38">
        <f t="shared" si="6"/>
        <v>9.2327079583166682</v>
      </c>
    </row>
    <row r="82" spans="1:10">
      <c r="A82" s="33">
        <v>45930</v>
      </c>
      <c r="B82" s="56">
        <v>8.2716790041999992</v>
      </c>
      <c r="D82" s="38"/>
      <c r="E82" s="38"/>
      <c r="F82" s="38"/>
      <c r="G82" s="38"/>
      <c r="H82" s="38"/>
      <c r="I82" s="38"/>
      <c r="J82" s="38">
        <f t="shared" si="6"/>
        <v>9.2327079583166682</v>
      </c>
    </row>
    <row r="83" spans="1:10">
      <c r="A83" s="33">
        <v>45961</v>
      </c>
      <c r="B83" s="56">
        <v>9.2186264825999995</v>
      </c>
      <c r="D83" s="38"/>
      <c r="E83" s="38"/>
      <c r="F83" s="38"/>
      <c r="G83" s="38"/>
      <c r="H83" s="38"/>
      <c r="I83" s="38"/>
      <c r="J83" s="38">
        <f t="shared" si="6"/>
        <v>9.2327079583166682</v>
      </c>
    </row>
    <row r="84" spans="1:10">
      <c r="A84" s="33">
        <v>45991</v>
      </c>
      <c r="B84" s="56">
        <v>7.8235211190000005</v>
      </c>
      <c r="D84" s="38"/>
      <c r="E84" s="38"/>
      <c r="F84" s="38"/>
      <c r="G84" s="38"/>
      <c r="H84" s="38"/>
      <c r="I84" s="38"/>
      <c r="J84" s="38">
        <f t="shared" si="6"/>
        <v>9.2327079583166682</v>
      </c>
    </row>
    <row r="85" spans="1:10">
      <c r="A85" s="33">
        <v>46022</v>
      </c>
      <c r="B85" s="80">
        <v>6.6</v>
      </c>
      <c r="C85" s="32"/>
      <c r="D85" s="103"/>
      <c r="E85" s="103"/>
      <c r="F85" s="103"/>
      <c r="G85" s="103"/>
      <c r="H85" s="103"/>
      <c r="I85" s="103"/>
      <c r="J85" s="38">
        <f t="shared" si="6"/>
        <v>9.2327079583166682</v>
      </c>
    </row>
  </sheetData>
  <pageMargins left="0.7" right="0.7" top="0.75" bottom="0.75" header="0.3" footer="0.3"/>
  <pageSetup paperSize="9" orientation="portrait" verticalDpi="120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rgb="FFFFFF00"/>
  </sheetPr>
  <dimension ref="A1:H26"/>
  <sheetViews>
    <sheetView rightToLeft="1" topLeftCell="A3" zoomScale="175" zoomScaleNormal="175" workbookViewId="0">
      <selection activeCell="F10" sqref="F10"/>
    </sheetView>
  </sheetViews>
  <sheetFormatPr defaultColWidth="9" defaultRowHeight="15"/>
  <cols>
    <col min="1" max="16384" width="9" style="8"/>
  </cols>
  <sheetData>
    <row r="1" spans="1:8">
      <c r="A1" s="169" t="s">
        <v>108</v>
      </c>
    </row>
    <row r="2" spans="1:8">
      <c r="A2" s="169" t="s">
        <v>62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167" t="s">
        <v>63</v>
      </c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4">
    <tabColor rgb="FFFFFF00"/>
  </sheetPr>
  <dimension ref="A1:U32"/>
  <sheetViews>
    <sheetView rightToLeft="1" zoomScaleNormal="100" workbookViewId="0">
      <selection activeCell="C1" activeCellId="1" sqref="C15:J15 C1:J1"/>
    </sheetView>
  </sheetViews>
  <sheetFormatPr defaultColWidth="9" defaultRowHeight="15"/>
  <cols>
    <col min="1" max="2" width="9" style="8"/>
    <col min="3" max="3" width="14.125" style="8" customWidth="1"/>
    <col min="4" max="4" width="10.75" style="8" customWidth="1"/>
    <col min="5" max="5" width="11.25" style="8" customWidth="1"/>
    <col min="6" max="6" width="13.75" style="8" customWidth="1"/>
    <col min="7" max="8" width="17" style="8" customWidth="1"/>
    <col min="9" max="9" width="8.5" style="8" bestFit="1" customWidth="1"/>
    <col min="10" max="16384" width="9" style="8"/>
  </cols>
  <sheetData>
    <row r="1" spans="1:10" ht="30">
      <c r="A1" s="11" t="s">
        <v>16</v>
      </c>
      <c r="B1" s="11" t="s">
        <v>15</v>
      </c>
      <c r="C1" s="12" t="s">
        <v>50</v>
      </c>
      <c r="D1" s="12" t="s">
        <v>1</v>
      </c>
      <c r="E1" s="12" t="s">
        <v>7</v>
      </c>
      <c r="F1" s="12" t="s">
        <v>128</v>
      </c>
      <c r="G1" s="13" t="s">
        <v>102</v>
      </c>
      <c r="H1" s="99" t="s">
        <v>106</v>
      </c>
      <c r="I1" s="99" t="s">
        <v>107</v>
      </c>
      <c r="J1" s="99" t="s">
        <v>103</v>
      </c>
    </row>
    <row r="2" spans="1:10">
      <c r="A2" s="2"/>
      <c r="B2" s="2"/>
      <c r="C2" s="6"/>
      <c r="D2" s="6"/>
      <c r="E2" s="6"/>
      <c r="F2" s="7"/>
      <c r="G2" s="10"/>
      <c r="H2" s="10"/>
      <c r="I2" s="10"/>
      <c r="J2" s="136"/>
    </row>
    <row r="3" spans="1:10"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</row>
    <row r="4" spans="1:10">
      <c r="B4" s="8">
        <v>1</v>
      </c>
      <c r="C4" s="38">
        <f>C21/1000+C3</f>
        <v>-3.5652191710648921E-2</v>
      </c>
      <c r="D4" s="38">
        <f>D21/1000+D3</f>
        <v>-2.5521558942801188</v>
      </c>
      <c r="E4" s="38">
        <f t="shared" ref="D4:J15" si="0">E21/1000+E3</f>
        <v>0</v>
      </c>
      <c r="F4" s="38">
        <f t="shared" si="0"/>
        <v>1.221999790674724</v>
      </c>
      <c r="G4" s="38">
        <f t="shared" si="0"/>
        <v>0.61663314947123493</v>
      </c>
      <c r="H4" s="38">
        <f t="shared" si="0"/>
        <v>-1.9333257100628054</v>
      </c>
      <c r="I4" s="38">
        <f t="shared" si="0"/>
        <v>-1.3778945155625033</v>
      </c>
      <c r="J4" s="38">
        <f t="shared" si="0"/>
        <v>0.33665488998201598</v>
      </c>
    </row>
    <row r="5" spans="1:10">
      <c r="B5" s="8">
        <v>2</v>
      </c>
      <c r="C5" s="38">
        <f t="shared" ref="C5:C15" si="1">C22/1000+C4</f>
        <v>0.36109849687404505</v>
      </c>
      <c r="D5" s="38">
        <f t="shared" si="0"/>
        <v>-5.4665832300678865</v>
      </c>
      <c r="E5" s="38">
        <f t="shared" si="0"/>
        <v>0</v>
      </c>
      <c r="F5" s="38">
        <f t="shared" si="0"/>
        <v>2.2887798115535829</v>
      </c>
      <c r="G5" s="38">
        <f t="shared" si="0"/>
        <v>1.2377503518317379</v>
      </c>
      <c r="H5" s="38">
        <f t="shared" si="0"/>
        <v>-2.9180004759628742</v>
      </c>
      <c r="I5" s="38">
        <f t="shared" si="0"/>
        <v>-3.1183737156342963</v>
      </c>
      <c r="J5" s="38">
        <f t="shared" si="0"/>
        <v>0.81420381691643895</v>
      </c>
    </row>
    <row r="6" spans="1:10">
      <c r="B6" s="8">
        <v>3</v>
      </c>
      <c r="C6" s="38">
        <f t="shared" si="1"/>
        <v>3.0648577198003251</v>
      </c>
      <c r="D6" s="38">
        <f t="shared" si="0"/>
        <v>-3.0185009305883388</v>
      </c>
      <c r="E6" s="38">
        <f t="shared" si="0"/>
        <v>0</v>
      </c>
      <c r="F6" s="38">
        <f t="shared" si="0"/>
        <v>-2.4098753919912004</v>
      </c>
      <c r="G6" s="38">
        <f t="shared" si="0"/>
        <v>1.6054034852195909</v>
      </c>
      <c r="H6" s="38">
        <f t="shared" si="0"/>
        <v>0.75016971564314172</v>
      </c>
      <c r="I6" s="38">
        <f t="shared" si="0"/>
        <v>-4.1127669342557098</v>
      </c>
      <c r="J6" s="38">
        <f t="shared" si="0"/>
        <v>1.3571882385528879</v>
      </c>
    </row>
    <row r="7" spans="1:10">
      <c r="B7" s="8">
        <v>4</v>
      </c>
      <c r="C7" s="38">
        <f t="shared" si="1"/>
        <v>8.5246880103794247</v>
      </c>
      <c r="D7" s="38">
        <f t="shared" si="0"/>
        <v>-6.5665251575951453</v>
      </c>
      <c r="E7" s="38">
        <f t="shared" si="0"/>
        <v>0</v>
      </c>
      <c r="F7" s="38">
        <f t="shared" si="0"/>
        <v>-5.1707088993187025</v>
      </c>
      <c r="G7" s="38">
        <f t="shared" si="0"/>
        <v>2.187333772628008</v>
      </c>
      <c r="H7" s="38">
        <f t="shared" si="0"/>
        <v>-1.0998879341640762</v>
      </c>
      <c r="I7" s="38">
        <f t="shared" si="0"/>
        <v>-4.6453061054771805</v>
      </c>
      <c r="J7" s="38">
        <f t="shared" si="0"/>
        <v>2.1604504311890054</v>
      </c>
    </row>
    <row r="8" spans="1:10">
      <c r="B8" s="8">
        <v>5</v>
      </c>
      <c r="C8" s="38">
        <f t="shared" si="1"/>
        <v>7.2535209547092139</v>
      </c>
      <c r="D8" s="38">
        <f t="shared" si="0"/>
        <v>-12.422550369175593</v>
      </c>
      <c r="E8" s="38">
        <f t="shared" si="0"/>
        <v>0</v>
      </c>
      <c r="F8" s="38">
        <f t="shared" si="0"/>
        <v>-0.3266046279722028</v>
      </c>
      <c r="G8" s="38">
        <f t="shared" si="0"/>
        <v>3.1121526237733259</v>
      </c>
      <c r="H8" s="38">
        <f t="shared" si="0"/>
        <v>-5.6796634342832686</v>
      </c>
      <c r="I8" s="38">
        <f t="shared" si="0"/>
        <v>-6.0338308220390067</v>
      </c>
      <c r="J8" s="38">
        <f t="shared" si="0"/>
        <v>2.1193980700780934</v>
      </c>
    </row>
    <row r="9" spans="1:10">
      <c r="B9" s="8">
        <v>6</v>
      </c>
      <c r="C9" s="38">
        <f t="shared" si="1"/>
        <v>2.9821771340923071</v>
      </c>
      <c r="D9" s="38">
        <f t="shared" si="0"/>
        <v>-11.729820485501509</v>
      </c>
      <c r="E9" s="38">
        <f t="shared" si="0"/>
        <v>-0.27285164260962397</v>
      </c>
      <c r="F9" s="38">
        <f t="shared" si="0"/>
        <v>2.9329061896399953</v>
      </c>
      <c r="G9" s="38">
        <f t="shared" si="0"/>
        <v>3.9161776893327831</v>
      </c>
      <c r="H9" s="38">
        <f t="shared" si="0"/>
        <v>-5.4509796154187482</v>
      </c>
      <c r="I9" s="38">
        <f t="shared" si="0"/>
        <v>-6.4129984663448205</v>
      </c>
      <c r="J9" s="38">
        <f t="shared" si="0"/>
        <v>1.2228069865842057</v>
      </c>
    </row>
    <row r="10" spans="1:10">
      <c r="B10" s="8">
        <v>7</v>
      </c>
      <c r="C10" s="38">
        <f t="shared" si="1"/>
        <v>-2.006078179043981</v>
      </c>
      <c r="D10" s="38">
        <f t="shared" si="0"/>
        <v>-12.22161280883428</v>
      </c>
      <c r="E10" s="38">
        <f t="shared" si="0"/>
        <v>-0.27285164260962397</v>
      </c>
      <c r="F10" s="38">
        <f t="shared" si="0"/>
        <v>5.5362269010439054</v>
      </c>
      <c r="G10" s="38">
        <f t="shared" si="0"/>
        <v>5.1203249498436554</v>
      </c>
      <c r="H10" s="38">
        <f t="shared" si="0"/>
        <v>-5.0559081959753485</v>
      </c>
      <c r="I10" s="38">
        <f t="shared" si="0"/>
        <v>-6.8058611335038837</v>
      </c>
      <c r="J10" s="38">
        <f t="shared" si="0"/>
        <v>1.7137049208924924</v>
      </c>
    </row>
    <row r="11" spans="1:10">
      <c r="B11" s="8">
        <v>8</v>
      </c>
      <c r="C11" s="38">
        <f t="shared" si="1"/>
        <v>-3.2658501271611868</v>
      </c>
      <c r="D11" s="38">
        <f t="shared" si="0"/>
        <v>-14.429986693021196</v>
      </c>
      <c r="E11" s="38">
        <f t="shared" si="0"/>
        <v>-0.27285164260962397</v>
      </c>
      <c r="F11" s="38">
        <f t="shared" si="0"/>
        <v>6.9924437749185975</v>
      </c>
      <c r="G11" s="38">
        <f t="shared" si="0"/>
        <v>6.0748749478292705</v>
      </c>
      <c r="H11" s="38">
        <f t="shared" si="0"/>
        <v>-5.7456268323683917</v>
      </c>
      <c r="I11" s="38">
        <f t="shared" si="0"/>
        <v>-7.9510028359233109</v>
      </c>
      <c r="J11" s="38">
        <f t="shared" si="0"/>
        <v>2.2025088637331152</v>
      </c>
    </row>
    <row r="12" spans="1:10">
      <c r="B12" s="8">
        <v>9</v>
      </c>
      <c r="C12" s="38">
        <f t="shared" si="1"/>
        <v>-6.9538734756932827</v>
      </c>
      <c r="D12" s="38">
        <f t="shared" si="0"/>
        <v>-15.879393699714825</v>
      </c>
      <c r="E12" s="38">
        <f t="shared" si="0"/>
        <v>-0.27285164260962397</v>
      </c>
      <c r="F12" s="38">
        <f t="shared" si="0"/>
        <v>10.40722398190503</v>
      </c>
      <c r="G12" s="38">
        <f t="shared" si="0"/>
        <v>7.2591541619999456</v>
      </c>
      <c r="H12" s="38">
        <f t="shared" si="0"/>
        <v>-6.0261918152712468</v>
      </c>
      <c r="I12" s="38">
        <f t="shared" si="0"/>
        <v>-8.7594886393865661</v>
      </c>
      <c r="J12" s="38">
        <f t="shared" si="0"/>
        <v>2.4560593637320163</v>
      </c>
    </row>
    <row r="13" spans="1:10">
      <c r="B13" s="8">
        <v>10</v>
      </c>
      <c r="C13" s="38">
        <f t="shared" si="1"/>
        <v>-13.024589365450844</v>
      </c>
      <c r="D13" s="38">
        <f t="shared" si="0"/>
        <v>-14.883289385594967</v>
      </c>
      <c r="E13" s="38">
        <f t="shared" si="0"/>
        <v>-0.27285164260962397</v>
      </c>
      <c r="F13" s="38">
        <f t="shared" si="0"/>
        <v>12.907612162039133</v>
      </c>
      <c r="G13" s="38">
        <f t="shared" si="0"/>
        <v>8.2518201779551354</v>
      </c>
      <c r="H13" s="38">
        <f t="shared" si="0"/>
        <v>-3.617867238040279</v>
      </c>
      <c r="I13" s="38">
        <f t="shared" si="0"/>
        <v>-9.4416155173281968</v>
      </c>
      <c r="J13" s="38">
        <f t="shared" si="0"/>
        <v>2.8733765361224561</v>
      </c>
    </row>
    <row r="14" spans="1:10">
      <c r="B14" s="8">
        <v>11</v>
      </c>
      <c r="C14" s="38">
        <f t="shared" si="1"/>
        <v>-16.649706908948957</v>
      </c>
      <c r="D14" s="38">
        <f t="shared" si="0"/>
        <v>-14.474373565641955</v>
      </c>
      <c r="E14" s="38">
        <f t="shared" si="0"/>
        <v>-0.27285164260962397</v>
      </c>
      <c r="F14" s="38">
        <f t="shared" si="0"/>
        <v>13.495200208525175</v>
      </c>
      <c r="G14" s="38">
        <f t="shared" si="0"/>
        <v>9.0182792402788916</v>
      </c>
      <c r="H14" s="38">
        <f t="shared" si="0"/>
        <v>-2.928384800070404</v>
      </c>
      <c r="I14" s="38">
        <f t="shared" si="0"/>
        <v>-9.7521414076702531</v>
      </c>
      <c r="J14" s="38">
        <f t="shared" si="0"/>
        <v>3.1564048547507548</v>
      </c>
    </row>
    <row r="15" spans="1:10">
      <c r="B15" s="8">
        <v>12</v>
      </c>
      <c r="C15" s="38">
        <f t="shared" si="1"/>
        <v>-19.916349577860192</v>
      </c>
      <c r="D15" s="38">
        <f t="shared" si="0"/>
        <v>-14.419310462607863</v>
      </c>
      <c r="E15" s="38">
        <f t="shared" si="0"/>
        <v>-0.27285164260962397</v>
      </c>
      <c r="F15" s="38">
        <f t="shared" si="0"/>
        <v>16.114083120584549</v>
      </c>
      <c r="G15" s="38">
        <f t="shared" si="0"/>
        <v>9.6765380905502081</v>
      </c>
      <c r="H15" s="38">
        <f t="shared" si="0"/>
        <v>-1.9581660181493978</v>
      </c>
      <c r="I15" s="38">
        <f t="shared" si="0"/>
        <v>-10.254912357834909</v>
      </c>
      <c r="J15" s="38">
        <f t="shared" si="0"/>
        <v>3.3086740624945286</v>
      </c>
    </row>
    <row r="20" spans="2:21">
      <c r="K20" s="8" t="s">
        <v>265</v>
      </c>
      <c r="N20" s="243">
        <v>-35.652191710648921</v>
      </c>
      <c r="O20" s="244">
        <v>-2552.1558942801189</v>
      </c>
      <c r="P20" s="244"/>
      <c r="Q20" s="244">
        <v>1221.999790674724</v>
      </c>
      <c r="R20" s="244">
        <v>616.6331494712349</v>
      </c>
      <c r="S20" s="244">
        <v>-1933.3257100628055</v>
      </c>
      <c r="T20" s="244">
        <v>-1377.8945155625033</v>
      </c>
      <c r="U20" s="244">
        <v>336.65488998201596</v>
      </c>
    </row>
    <row r="21" spans="2:21">
      <c r="B21" s="242" t="s">
        <v>253</v>
      </c>
      <c r="C21" s="243">
        <v>-35.652191710648921</v>
      </c>
      <c r="D21" s="244">
        <v>-2552.1558942801189</v>
      </c>
      <c r="E21" s="244"/>
      <c r="F21" s="244">
        <v>1221.999790674724</v>
      </c>
      <c r="G21" s="244">
        <v>616.6331494712349</v>
      </c>
      <c r="H21" s="244">
        <v>-1933.3257100628055</v>
      </c>
      <c r="I21" s="244">
        <v>-1377.8945155625033</v>
      </c>
      <c r="J21" s="244">
        <v>336.65488998201596</v>
      </c>
      <c r="K21" s="245">
        <v>525.8464796255239</v>
      </c>
      <c r="N21" s="247">
        <v>396.75068858469399</v>
      </c>
      <c r="O21" s="89">
        <v>-2914.4273357877678</v>
      </c>
      <c r="P21" s="89"/>
      <c r="Q21" s="89">
        <v>1066.780020878859</v>
      </c>
      <c r="R21" s="89">
        <v>621.11720236050292</v>
      </c>
      <c r="S21" s="89">
        <v>-984.67476590006891</v>
      </c>
      <c r="T21" s="89">
        <v>-1740.479200071793</v>
      </c>
      <c r="U21" s="89">
        <v>477.54892693442298</v>
      </c>
    </row>
    <row r="22" spans="2:21">
      <c r="B22" s="246" t="s">
        <v>254</v>
      </c>
      <c r="C22" s="247">
        <v>396.75068858469399</v>
      </c>
      <c r="D22" s="89">
        <v>-2914.4273357877678</v>
      </c>
      <c r="E22" s="89"/>
      <c r="F22" s="89">
        <v>1066.780020878859</v>
      </c>
      <c r="G22" s="89">
        <v>621.11720236050292</v>
      </c>
      <c r="H22" s="89">
        <v>-984.67476590006891</v>
      </c>
      <c r="I22" s="89">
        <v>-1740.479200071793</v>
      </c>
      <c r="J22" s="89">
        <v>477.54892693442298</v>
      </c>
      <c r="K22" s="248">
        <v>421.31139247727793</v>
      </c>
      <c r="N22" s="247">
        <v>2703.75922292628</v>
      </c>
      <c r="O22" s="89">
        <v>2448.0822994795476</v>
      </c>
      <c r="P22" s="89"/>
      <c r="Q22" s="89">
        <v>-4698.655203544783</v>
      </c>
      <c r="R22" s="89">
        <v>367.65313338785296</v>
      </c>
      <c r="S22" s="89">
        <v>3668.170191606016</v>
      </c>
      <c r="T22" s="89">
        <v>-994.39321862141378</v>
      </c>
      <c r="U22" s="89">
        <v>542.98442163644916</v>
      </c>
    </row>
    <row r="23" spans="2:21">
      <c r="B23" s="246" t="s">
        <v>255</v>
      </c>
      <c r="C23" s="247">
        <v>2703.75922292628</v>
      </c>
      <c r="D23" s="89">
        <v>2448.0822994795476</v>
      </c>
      <c r="E23" s="89"/>
      <c r="F23" s="89">
        <v>-4698.655203544783</v>
      </c>
      <c r="G23" s="89">
        <v>367.65313338785296</v>
      </c>
      <c r="H23" s="89">
        <v>3668.170191606016</v>
      </c>
      <c r="I23" s="89">
        <v>-994.39321862141378</v>
      </c>
      <c r="J23" s="89">
        <v>542.98442163644916</v>
      </c>
      <c r="K23" s="248">
        <v>-1000.963865088213</v>
      </c>
      <c r="N23" s="247">
        <v>5459.8302905790988</v>
      </c>
      <c r="O23" s="89">
        <v>-3548.0242270068065</v>
      </c>
      <c r="P23" s="89"/>
      <c r="Q23" s="89">
        <v>-2760.8335073275025</v>
      </c>
      <c r="R23" s="89">
        <v>581.93028740841714</v>
      </c>
      <c r="S23" s="89">
        <v>-1850.0576498072178</v>
      </c>
      <c r="T23" s="89">
        <v>-532.53917122147084</v>
      </c>
      <c r="U23" s="89">
        <v>803.26219263611722</v>
      </c>
    </row>
    <row r="24" spans="2:21">
      <c r="B24" s="246" t="s">
        <v>256</v>
      </c>
      <c r="C24" s="247">
        <v>5459.8302905790988</v>
      </c>
      <c r="D24" s="89">
        <v>-3548.0242270068065</v>
      </c>
      <c r="E24" s="89"/>
      <c r="F24" s="89">
        <v>-2760.8335073275025</v>
      </c>
      <c r="G24" s="89">
        <v>581.93028740841714</v>
      </c>
      <c r="H24" s="89">
        <v>-1850.0576498072178</v>
      </c>
      <c r="I24" s="89">
        <v>-532.53917122147084</v>
      </c>
      <c r="J24" s="89">
        <v>803.26219263611722</v>
      </c>
      <c r="K24" s="248">
        <v>-209.79594205801601</v>
      </c>
      <c r="N24" s="247">
        <v>-1271.1670556702111</v>
      </c>
      <c r="O24" s="89">
        <v>-5856.0252115804469</v>
      </c>
      <c r="P24" s="89"/>
      <c r="Q24" s="89">
        <v>4844.1042713464994</v>
      </c>
      <c r="R24" s="89">
        <v>924.81885114531804</v>
      </c>
      <c r="S24" s="89">
        <v>-4579.7755001191917</v>
      </c>
      <c r="T24" s="89">
        <v>-1388.5247165618259</v>
      </c>
      <c r="U24" s="89">
        <v>-41.052361110912017</v>
      </c>
    </row>
    <row r="25" spans="2:21">
      <c r="B25" s="246" t="s">
        <v>257</v>
      </c>
      <c r="C25" s="247">
        <v>-1271.1670556702111</v>
      </c>
      <c r="D25" s="89">
        <v>-5856.0252115804469</v>
      </c>
      <c r="E25" s="89"/>
      <c r="F25" s="89">
        <v>4844.1042713464994</v>
      </c>
      <c r="G25" s="89">
        <v>924.81885114531804</v>
      </c>
      <c r="H25" s="89">
        <v>-4579.7755001191917</v>
      </c>
      <c r="I25" s="89">
        <v>-1388.5247165618259</v>
      </c>
      <c r="J25" s="89">
        <v>-41.052361110912017</v>
      </c>
      <c r="K25" s="248">
        <v>1020.791329734835</v>
      </c>
      <c r="N25" s="247">
        <v>-4271.3438206169067</v>
      </c>
      <c r="O25" s="89">
        <v>692.72988367408402</v>
      </c>
      <c r="P25" s="89">
        <v>-272.85164260962398</v>
      </c>
      <c r="Q25" s="89">
        <v>3259.510817612198</v>
      </c>
      <c r="R25" s="89">
        <v>804.02506555945695</v>
      </c>
      <c r="S25" s="89">
        <v>228.6838188645207</v>
      </c>
      <c r="T25" s="89">
        <v>-379.16764430581401</v>
      </c>
      <c r="U25" s="89">
        <v>-896.59108349388782</v>
      </c>
    </row>
    <row r="26" spans="2:21">
      <c r="B26" s="246" t="s">
        <v>258</v>
      </c>
      <c r="C26" s="247">
        <v>-4271.3438206169067</v>
      </c>
      <c r="D26" s="89">
        <v>692.72988367408402</v>
      </c>
      <c r="E26" s="89">
        <v>-272.85164260962398</v>
      </c>
      <c r="F26" s="89">
        <v>3259.510817612198</v>
      </c>
      <c r="G26" s="89">
        <v>804.02506555945695</v>
      </c>
      <c r="H26" s="89">
        <v>228.6838188645207</v>
      </c>
      <c r="I26" s="89">
        <v>-379.16764430581401</v>
      </c>
      <c r="J26" s="89">
        <v>-896.59108349388782</v>
      </c>
      <c r="K26" s="248">
        <v>634.01900491678191</v>
      </c>
      <c r="N26" s="247">
        <v>-4988.2553131362884</v>
      </c>
      <c r="O26" s="89">
        <v>-491.79232333277116</v>
      </c>
      <c r="P26" s="89"/>
      <c r="Q26" s="89">
        <v>2603.3207114039105</v>
      </c>
      <c r="R26" s="89">
        <v>1204.147260510872</v>
      </c>
      <c r="S26" s="89">
        <v>395.07141944340009</v>
      </c>
      <c r="T26" s="89">
        <v>-392.86266715906299</v>
      </c>
      <c r="U26" s="89">
        <v>490.89793430828661</v>
      </c>
    </row>
    <row r="27" spans="2:21">
      <c r="B27" s="246" t="s">
        <v>259</v>
      </c>
      <c r="C27" s="247">
        <v>-4988.2553131362884</v>
      </c>
      <c r="D27" s="89">
        <v>-491.79232333277116</v>
      </c>
      <c r="E27" s="89"/>
      <c r="F27" s="89">
        <v>2603.3207114039105</v>
      </c>
      <c r="G27" s="89">
        <v>1204.147260510872</v>
      </c>
      <c r="H27" s="89">
        <v>395.07141944340009</v>
      </c>
      <c r="I27" s="89">
        <v>-392.86266715906299</v>
      </c>
      <c r="J27" s="89">
        <v>490.89793430828661</v>
      </c>
      <c r="K27" s="248">
        <v>1115.3139666058389</v>
      </c>
      <c r="N27" s="247">
        <v>-1259.771948117206</v>
      </c>
      <c r="O27" s="89">
        <v>-2208.3738841869163</v>
      </c>
      <c r="P27" s="89"/>
      <c r="Q27" s="89">
        <v>1456.2168738746921</v>
      </c>
      <c r="R27" s="89">
        <v>954.54999798561505</v>
      </c>
      <c r="S27" s="89">
        <v>-689.71863639304308</v>
      </c>
      <c r="T27" s="89">
        <v>-1145.141702419427</v>
      </c>
      <c r="U27" s="89">
        <v>488.80394284062294</v>
      </c>
    </row>
    <row r="28" spans="2:21">
      <c r="B28" s="246" t="s">
        <v>260</v>
      </c>
      <c r="C28" s="247">
        <v>-1259.771948117206</v>
      </c>
      <c r="D28" s="89">
        <v>-2208.3738841869163</v>
      </c>
      <c r="E28" s="89"/>
      <c r="F28" s="89">
        <v>1456.2168738746921</v>
      </c>
      <c r="G28" s="89">
        <v>954.54999798561505</v>
      </c>
      <c r="H28" s="89">
        <v>-689.71863639304308</v>
      </c>
      <c r="I28" s="89">
        <v>-1145.141702419427</v>
      </c>
      <c r="J28" s="89">
        <v>488.80394284062294</v>
      </c>
      <c r="K28" s="248">
        <v>492.03095812737007</v>
      </c>
      <c r="N28" s="247">
        <v>-3688.023348532096</v>
      </c>
      <c r="O28" s="89">
        <v>-1449.4070066936288</v>
      </c>
      <c r="P28" s="89"/>
      <c r="Q28" s="89">
        <v>3414.7802069864338</v>
      </c>
      <c r="R28" s="89">
        <v>1184.279214170675</v>
      </c>
      <c r="S28" s="89">
        <v>-280.56498290285504</v>
      </c>
      <c r="T28" s="89">
        <v>-808.48580346325593</v>
      </c>
      <c r="U28" s="89">
        <v>253.55049999890105</v>
      </c>
    </row>
    <row r="29" spans="2:21">
      <c r="B29" s="246" t="s">
        <v>261</v>
      </c>
      <c r="C29" s="247">
        <v>-3688.023348532096</v>
      </c>
      <c r="D29" s="89">
        <v>-1449.4070066936288</v>
      </c>
      <c r="E29" s="89"/>
      <c r="F29" s="89">
        <v>3414.7802069864338</v>
      </c>
      <c r="G29" s="89">
        <v>1184.279214170675</v>
      </c>
      <c r="H29" s="89">
        <v>-280.56498290285504</v>
      </c>
      <c r="I29" s="89">
        <v>-808.48580346325593</v>
      </c>
      <c r="J29" s="89">
        <v>253.55049999890105</v>
      </c>
      <c r="K29" s="248">
        <v>-68.899512105171027</v>
      </c>
      <c r="N29" s="247">
        <v>-6070.7158897575609</v>
      </c>
      <c r="O29" s="89">
        <v>996.10431411985724</v>
      </c>
      <c r="P29" s="89"/>
      <c r="Q29" s="89">
        <v>2500.3881801341031</v>
      </c>
      <c r="R29" s="89">
        <v>992.66601595519001</v>
      </c>
      <c r="S29" s="89">
        <v>2408.3245772309679</v>
      </c>
      <c r="T29" s="89">
        <v>-682.12687794163082</v>
      </c>
      <c r="U29" s="89">
        <v>417.31717239044008</v>
      </c>
    </row>
    <row r="30" spans="2:21">
      <c r="B30" s="246" t="s">
        <v>262</v>
      </c>
      <c r="C30" s="247">
        <v>-6070.7158897575609</v>
      </c>
      <c r="D30" s="89">
        <v>996.10431411985724</v>
      </c>
      <c r="E30" s="89"/>
      <c r="F30" s="89">
        <v>2500.3881801341031</v>
      </c>
      <c r="G30" s="89">
        <v>992.66601595519001</v>
      </c>
      <c r="H30" s="89">
        <v>2408.3245772309679</v>
      </c>
      <c r="I30" s="89">
        <v>-682.12687794163082</v>
      </c>
      <c r="J30" s="89">
        <v>417.31717239044008</v>
      </c>
      <c r="K30" s="248">
        <v>890.75000152535904</v>
      </c>
      <c r="N30" s="247">
        <v>-3625.1175434981119</v>
      </c>
      <c r="O30" s="89">
        <v>408.91581995301198</v>
      </c>
      <c r="P30" s="89"/>
      <c r="Q30" s="89">
        <v>587.58804648604189</v>
      </c>
      <c r="R30" s="89">
        <v>766.45906232375592</v>
      </c>
      <c r="S30" s="89">
        <v>689.48243796987492</v>
      </c>
      <c r="T30" s="89">
        <v>-310.52589034205698</v>
      </c>
      <c r="U30" s="89">
        <v>283.0283186282989</v>
      </c>
    </row>
    <row r="31" spans="2:21">
      <c r="B31" s="246" t="s">
        <v>263</v>
      </c>
      <c r="C31" s="247">
        <v>-3625.1175434981119</v>
      </c>
      <c r="D31" s="89">
        <v>408.91581995301198</v>
      </c>
      <c r="E31" s="89"/>
      <c r="F31" s="89">
        <v>587.58804648604189</v>
      </c>
      <c r="G31" s="89">
        <v>766.45906232375592</v>
      </c>
      <c r="H31" s="89">
        <v>689.48243796987492</v>
      </c>
      <c r="I31" s="89">
        <v>-310.52589034205698</v>
      </c>
      <c r="J31" s="89">
        <v>283.0283186282989</v>
      </c>
      <c r="K31" s="248">
        <v>1456.9520326077798</v>
      </c>
      <c r="N31" s="247">
        <v>-3266.642668911235</v>
      </c>
      <c r="O31" s="89">
        <v>55.063103034092194</v>
      </c>
      <c r="P31" s="89"/>
      <c r="Q31" s="89">
        <v>2618.8829120593741</v>
      </c>
      <c r="R31" s="89">
        <v>658.25885027131699</v>
      </c>
      <c r="S31" s="89">
        <v>970.2187819210061</v>
      </c>
      <c r="T31" s="89">
        <v>-502.77095016465699</v>
      </c>
      <c r="U31" s="89">
        <v>152.26920774377396</v>
      </c>
    </row>
    <row r="32" spans="2:21">
      <c r="B32" s="246" t="s">
        <v>264</v>
      </c>
      <c r="C32" s="247">
        <v>-3266.642668911235</v>
      </c>
      <c r="D32" s="89">
        <v>55.063103034092194</v>
      </c>
      <c r="E32" s="89"/>
      <c r="F32" s="89">
        <v>2618.8829120593741</v>
      </c>
      <c r="G32" s="89">
        <v>658.25885027131699</v>
      </c>
      <c r="H32" s="89">
        <v>970.2187819210061</v>
      </c>
      <c r="I32" s="89">
        <v>-502.77095016465699</v>
      </c>
      <c r="J32" s="89">
        <v>152.26920774377396</v>
      </c>
      <c r="K32" s="248">
        <v>-223.60435544975803</v>
      </c>
      <c r="N32" s="243">
        <v>-1694.0056148480392</v>
      </c>
      <c r="O32" s="244">
        <v>749.74435250432487</v>
      </c>
      <c r="P32" s="244"/>
      <c r="Q32" s="244">
        <v>617.56279853435512</v>
      </c>
      <c r="R32" s="244">
        <v>447.88277503742506</v>
      </c>
      <c r="S32" s="244">
        <v>960.96889727935388</v>
      </c>
      <c r="T32" s="244">
        <v>-194.09184722041601</v>
      </c>
      <c r="U32" s="244">
        <v>-128.69060407509002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5">
    <tabColor rgb="FFFFFF00"/>
  </sheetPr>
  <dimension ref="A1:I18"/>
  <sheetViews>
    <sheetView rightToLeft="1" zoomScaleNormal="100" workbookViewId="0">
      <selection activeCell="H22" sqref="H22"/>
    </sheetView>
  </sheetViews>
  <sheetFormatPr defaultColWidth="9" defaultRowHeight="15"/>
  <cols>
    <col min="1" max="16384" width="9" style="8"/>
  </cols>
  <sheetData>
    <row r="1" spans="1:9">
      <c r="A1" s="169" t="s">
        <v>97</v>
      </c>
    </row>
    <row r="2" spans="1:9">
      <c r="A2" s="169" t="s">
        <v>133</v>
      </c>
      <c r="I2" s="37"/>
    </row>
    <row r="14" spans="1:9">
      <c r="A14" s="9"/>
      <c r="B14" s="9"/>
      <c r="C14" s="9"/>
      <c r="D14" s="9"/>
      <c r="E14" s="9"/>
      <c r="F14" s="9"/>
      <c r="G14" s="9"/>
      <c r="H14" s="9"/>
    </row>
    <row r="15" spans="1:9">
      <c r="B15" s="9"/>
      <c r="C15" s="9"/>
      <c r="D15" s="9"/>
      <c r="E15" s="9"/>
      <c r="F15" s="9"/>
      <c r="G15" s="9"/>
      <c r="H15" s="9"/>
    </row>
    <row r="18" spans="1:1">
      <c r="A18" s="167" t="s">
        <v>155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/>
  <dimension ref="A1:I18"/>
  <sheetViews>
    <sheetView rightToLeft="1" zoomScale="70" zoomScaleNormal="70" workbookViewId="0">
      <selection activeCell="C23" sqref="C23"/>
    </sheetView>
  </sheetViews>
  <sheetFormatPr defaultColWidth="9" defaultRowHeight="15"/>
  <cols>
    <col min="1" max="1" width="17.375" style="8" bestFit="1" customWidth="1"/>
    <col min="2" max="2" width="8.375" style="8" customWidth="1"/>
    <col min="3" max="3" width="16.25" style="8" bestFit="1" customWidth="1"/>
    <col min="4" max="5" width="8.375" style="8" customWidth="1"/>
    <col min="6" max="16384" width="9" style="8"/>
  </cols>
  <sheetData>
    <row r="1" spans="1:9">
      <c r="A1" s="50" t="s">
        <v>74</v>
      </c>
      <c r="B1" s="68" t="s">
        <v>73</v>
      </c>
      <c r="C1" s="90" t="s">
        <v>98</v>
      </c>
      <c r="D1" s="68" t="s">
        <v>71</v>
      </c>
      <c r="E1" s="68" t="s">
        <v>72</v>
      </c>
      <c r="F1" s="81" t="s">
        <v>122</v>
      </c>
      <c r="G1" s="68" t="s">
        <v>75</v>
      </c>
      <c r="H1" s="68" t="s">
        <v>76</v>
      </c>
      <c r="I1" s="77" t="s">
        <v>273</v>
      </c>
    </row>
    <row r="2" spans="1:9">
      <c r="A2" s="1" t="s">
        <v>7</v>
      </c>
      <c r="B2" s="126">
        <v>-9</v>
      </c>
      <c r="C2" s="126">
        <v>-9</v>
      </c>
      <c r="D2" s="126">
        <v>50</v>
      </c>
      <c r="E2" s="126">
        <v>0</v>
      </c>
      <c r="F2" s="127">
        <v>0</v>
      </c>
      <c r="G2" s="126">
        <v>49.7</v>
      </c>
      <c r="H2" s="128">
        <v>0.3</v>
      </c>
      <c r="I2" s="127">
        <v>-0.3</v>
      </c>
    </row>
    <row r="3" spans="1:9">
      <c r="A3" s="1" t="s">
        <v>28</v>
      </c>
      <c r="B3" s="126">
        <v>10</v>
      </c>
      <c r="C3" s="126">
        <v>10</v>
      </c>
      <c r="D3" s="126">
        <v>31</v>
      </c>
      <c r="E3" s="126">
        <v>9</v>
      </c>
      <c r="F3" s="127">
        <v>-9</v>
      </c>
      <c r="G3" s="126">
        <v>30</v>
      </c>
      <c r="H3" s="128">
        <v>20</v>
      </c>
      <c r="I3" s="127">
        <v>-20</v>
      </c>
    </row>
    <row r="4" spans="1:9">
      <c r="A4" s="135" t="s">
        <v>305</v>
      </c>
      <c r="B4" s="82">
        <v>-11</v>
      </c>
      <c r="C4" s="82">
        <v>-11</v>
      </c>
      <c r="D4" s="82">
        <v>39.4</v>
      </c>
      <c r="E4" s="82">
        <v>10.6</v>
      </c>
      <c r="F4" s="83">
        <v>-10.6</v>
      </c>
      <c r="G4" s="82">
        <v>40</v>
      </c>
      <c r="H4" s="130">
        <v>10</v>
      </c>
      <c r="I4" s="131">
        <v>-10</v>
      </c>
    </row>
    <row r="5" spans="1:9">
      <c r="A5" s="135" t="s">
        <v>106</v>
      </c>
      <c r="B5" s="82">
        <v>-8.5</v>
      </c>
      <c r="C5" s="82">
        <v>-8.5</v>
      </c>
      <c r="D5" s="82">
        <v>50</v>
      </c>
      <c r="E5" s="82">
        <v>0.8</v>
      </c>
      <c r="F5" s="83">
        <v>0.8</v>
      </c>
      <c r="G5" s="82">
        <v>47.2</v>
      </c>
      <c r="H5" s="130">
        <v>2</v>
      </c>
      <c r="I5" s="131">
        <v>-2</v>
      </c>
    </row>
    <row r="6" spans="1:9">
      <c r="A6" s="1" t="s">
        <v>126</v>
      </c>
      <c r="B6" s="126">
        <v>3.7</v>
      </c>
      <c r="C6" s="126">
        <v>3.7</v>
      </c>
      <c r="D6" s="126">
        <v>46.3</v>
      </c>
      <c r="E6" s="126">
        <v>5.6</v>
      </c>
      <c r="F6" s="127">
        <v>5.6</v>
      </c>
      <c r="G6" s="126">
        <v>44.4</v>
      </c>
      <c r="H6" s="128">
        <v>3</v>
      </c>
      <c r="I6" s="127">
        <v>3</v>
      </c>
    </row>
    <row r="7" spans="1:9">
      <c r="A7" s="135" t="s">
        <v>102</v>
      </c>
      <c r="B7" s="82">
        <v>6.8</v>
      </c>
      <c r="C7" s="82">
        <v>6.8</v>
      </c>
      <c r="D7" s="82">
        <v>43.2</v>
      </c>
      <c r="E7" s="82">
        <v>6.7</v>
      </c>
      <c r="F7" s="83">
        <v>6.7</v>
      </c>
      <c r="G7" s="82">
        <v>43.3</v>
      </c>
      <c r="H7" s="83">
        <v>9.6</v>
      </c>
      <c r="I7" s="127">
        <v>9.6</v>
      </c>
    </row>
    <row r="8" spans="1:9">
      <c r="A8" s="125" t="s">
        <v>129</v>
      </c>
      <c r="B8" s="127">
        <v>1</v>
      </c>
      <c r="C8" s="127">
        <v>1</v>
      </c>
      <c r="D8" s="127">
        <v>49</v>
      </c>
      <c r="E8" s="127">
        <v>4</v>
      </c>
      <c r="F8" s="127">
        <v>4</v>
      </c>
      <c r="G8" s="127">
        <v>46</v>
      </c>
      <c r="H8" s="127">
        <v>16.100000000000001</v>
      </c>
      <c r="I8" s="129">
        <v>16.100000000000001</v>
      </c>
    </row>
    <row r="9" spans="1:9">
      <c r="A9" s="123"/>
      <c r="B9" s="126"/>
      <c r="C9" s="126"/>
      <c r="D9" s="126"/>
      <c r="E9" s="126"/>
      <c r="F9" s="127"/>
      <c r="G9" s="126"/>
      <c r="H9" s="127"/>
      <c r="I9" s="78"/>
    </row>
    <row r="11" spans="1:9">
      <c r="A11" s="50" t="s">
        <v>74</v>
      </c>
      <c r="B11" s="68" t="s">
        <v>73</v>
      </c>
      <c r="C11" s="90" t="s">
        <v>87</v>
      </c>
      <c r="D11" s="68" t="s">
        <v>71</v>
      </c>
      <c r="E11" s="68" t="s">
        <v>72</v>
      </c>
      <c r="F11" s="81" t="s">
        <v>98</v>
      </c>
      <c r="G11" s="68" t="s">
        <v>75</v>
      </c>
      <c r="H11" s="68" t="s">
        <v>76</v>
      </c>
      <c r="I11" s="77" t="s">
        <v>122</v>
      </c>
    </row>
    <row r="12" spans="1:9">
      <c r="A12" s="1" t="s">
        <v>28</v>
      </c>
      <c r="B12" s="126">
        <f>טבלה113[[#This Row],[2022]]</f>
        <v>-9</v>
      </c>
      <c r="C12" s="127">
        <v>-9</v>
      </c>
      <c r="D12" s="126">
        <f>50-IF(טבלה113[[#This Row],[2022]]&gt;0,טבלה113[[#This Row],[2022]],0)-IF(טבלה113[[#This Row],[2023]]&lt;0,טבלה113[[#This Row],[עזר3]],0)</f>
        <v>50</v>
      </c>
      <c r="E12" s="126">
        <f>ABS(טבלה113[[#This Row],[2023]])</f>
        <v>0</v>
      </c>
      <c r="F12" s="127">
        <v>0</v>
      </c>
      <c r="G12" s="126">
        <f>50-IF(טבלה113[[#This Row],[2023]]&gt;0,טבלה113[[#This Row],[2023]],0)-IF(טבלה113[[#This Row],[2024]]&lt;0,טבלה113[[#This Row],[עזר6]],0)</f>
        <v>49.7</v>
      </c>
      <c r="H12" s="128">
        <f>ABS(טבלה113[[#This Row],[2024]])</f>
        <v>0.3</v>
      </c>
      <c r="I12" s="127">
        <v>-0.3</v>
      </c>
    </row>
    <row r="13" spans="1:9">
      <c r="A13" s="1" t="s">
        <v>126</v>
      </c>
      <c r="B13" s="126">
        <f>טבלה113[[#This Row],[2022]]</f>
        <v>10</v>
      </c>
      <c r="C13" s="127">
        <v>10</v>
      </c>
      <c r="D13" s="126">
        <f>50-IF(טבלה113[[#This Row],[2022]]&gt;0,טבלה113[[#This Row],[2022]],0)-IF(טבלה113[[#This Row],[2023]]&lt;0,טבלה113[[#This Row],[עזר3]],0)</f>
        <v>31</v>
      </c>
      <c r="E13" s="126">
        <f>ABS(טבלה113[[#This Row],[2023]])</f>
        <v>9</v>
      </c>
      <c r="F13" s="127">
        <v>-9</v>
      </c>
      <c r="G13" s="126">
        <f>50-IF(טבלה113[[#This Row],[2023]]&gt;0,טבלה113[[#This Row],[2023]],0)-IF(טבלה113[[#This Row],[2024]]&lt;0,טבלה113[[#This Row],[עזר6]],0)</f>
        <v>30</v>
      </c>
      <c r="H13" s="128">
        <f>ABS(טבלה113[[#This Row],[2024]])</f>
        <v>20</v>
      </c>
      <c r="I13" s="127">
        <v>-20</v>
      </c>
    </row>
    <row r="14" spans="1:9">
      <c r="A14" s="1" t="s">
        <v>7</v>
      </c>
      <c r="B14" s="126">
        <f>טבלה113[[#This Row],[2022]]</f>
        <v>-11</v>
      </c>
      <c r="C14" s="127">
        <v>-11</v>
      </c>
      <c r="D14" s="126">
        <f>50-IF(טבלה113[[#This Row],[2022]]&gt;0,טבלה113[[#This Row],[2022]],0)-IF(טבלה113[[#This Row],[2023]]&lt;0,טבלה113[[#This Row],[עזר3]],0)</f>
        <v>39.4</v>
      </c>
      <c r="E14" s="126">
        <f>ABS(טבלה113[[#This Row],[2023]])</f>
        <v>10.6</v>
      </c>
      <c r="F14" s="127">
        <v>-10.6</v>
      </c>
      <c r="G14" s="126">
        <f>50-IF(טבלה113[[#This Row],[2023]]&gt;0,טבלה113[[#This Row],[2023]],0)-IF(טבלה113[[#This Row],[2024]]&lt;0,טבלה113[[#This Row],[עזר6]],0)</f>
        <v>40</v>
      </c>
      <c r="H14" s="128">
        <f>ABS(טבלה113[[#This Row],[2024]])</f>
        <v>10</v>
      </c>
      <c r="I14" s="127">
        <v>-10</v>
      </c>
    </row>
    <row r="15" spans="1:9">
      <c r="A15" s="125" t="s">
        <v>129</v>
      </c>
      <c r="B15" s="126">
        <f>טבלה113[[#This Row],[2022]]</f>
        <v>-8.5</v>
      </c>
      <c r="C15" s="127">
        <v>-8.5</v>
      </c>
      <c r="D15" s="126">
        <f>50-IF(טבלה113[[#This Row],[2022]]&gt;0,טבלה113[[#This Row],[2022]],0)-IF(טבלה113[[#This Row],[2023]]&lt;0,טבלה113[[#This Row],[עזר3]],0)</f>
        <v>50</v>
      </c>
      <c r="E15" s="126">
        <f>ABS(טבלה113[[#This Row],[2023]])</f>
        <v>0.8</v>
      </c>
      <c r="F15" s="127">
        <v>0.8</v>
      </c>
      <c r="G15" s="126">
        <f>50-IF(טבלה113[[#This Row],[2023]]&gt;0,טבלה113[[#This Row],[2023]],0)-IF(טבלה113[[#This Row],[2024]]&lt;0,טבלה113[[#This Row],[עזר6]],0)</f>
        <v>47.2</v>
      </c>
      <c r="H15" s="128">
        <f>ABS(טבלה113[[#This Row],[2024]])</f>
        <v>2</v>
      </c>
      <c r="I15" s="129">
        <v>-2</v>
      </c>
    </row>
    <row r="16" spans="1:9">
      <c r="A16" s="135" t="s">
        <v>102</v>
      </c>
      <c r="B16" s="126">
        <f>טבלה113[[#This Row],[2022]]</f>
        <v>3.7</v>
      </c>
      <c r="C16" s="83">
        <v>3.7</v>
      </c>
      <c r="D16" s="126">
        <f>50-IF(טבלה113[[#This Row],[2022]]&gt;0,טבלה113[[#This Row],[2022]],0)-IF(טבלה113[[#This Row],[2023]]&lt;0,טבלה113[[#This Row],[עזר3]],0)</f>
        <v>46.3</v>
      </c>
      <c r="E16" s="126">
        <f>ABS(טבלה113[[#This Row],[2023]])</f>
        <v>5.6</v>
      </c>
      <c r="F16" s="83">
        <v>5.6</v>
      </c>
      <c r="G16" s="126">
        <f>50-IF(טבלה113[[#This Row],[2023]]&gt;0,טבלה113[[#This Row],[2023]],0)-IF(טבלה113[[#This Row],[2024]]&lt;0,טבלה113[[#This Row],[עזר6]],0)</f>
        <v>44.4</v>
      </c>
      <c r="H16" s="128">
        <f>ABS(טבלה113[[#This Row],[2024]])</f>
        <v>3</v>
      </c>
      <c r="I16" s="127">
        <v>3</v>
      </c>
    </row>
    <row r="17" spans="1:9">
      <c r="A17" s="135" t="s">
        <v>106</v>
      </c>
      <c r="B17" s="126">
        <f>טבלה113[[#This Row],[2022]]</f>
        <v>6.8</v>
      </c>
      <c r="C17" s="83">
        <v>6.8</v>
      </c>
      <c r="D17" s="126">
        <f>50-IF(טבלה113[[#This Row],[2022]]&gt;0,טבלה113[[#This Row],[2022]],0)-IF(טבלה113[[#This Row],[2023]]&lt;0,טבלה113[[#This Row],[עזר3]],0)</f>
        <v>43.2</v>
      </c>
      <c r="E17" s="126">
        <f>ABS(טבלה113[[#This Row],[2023]])</f>
        <v>6.7</v>
      </c>
      <c r="F17" s="83">
        <v>6.7</v>
      </c>
      <c r="G17" s="126">
        <f>50-IF(טבלה113[[#This Row],[2023]]&gt;0,טבלה113[[#This Row],[2023]],0)-IF(טבלה113[[#This Row],[2024]]&lt;0,טבלה113[[#This Row],[עזר6]],0)</f>
        <v>43.3</v>
      </c>
      <c r="H17" s="128">
        <f>ABS(טבלה113[[#This Row],[2024]])</f>
        <v>9.6</v>
      </c>
      <c r="I17" s="131">
        <v>9.6</v>
      </c>
    </row>
    <row r="18" spans="1:9">
      <c r="A18" s="135" t="s">
        <v>107</v>
      </c>
      <c r="B18" s="126">
        <f>טבלה113[[#This Row],[2022]]</f>
        <v>1</v>
      </c>
      <c r="C18" s="83">
        <v>1</v>
      </c>
      <c r="D18" s="126">
        <f>50-IF(טבלה113[[#This Row],[2022]]&gt;0,טבלה113[[#This Row],[2022]],0)-IF(טבלה113[[#This Row],[2023]]&lt;0,טבלה113[[#This Row],[עזר3]],0)</f>
        <v>49</v>
      </c>
      <c r="E18" s="126">
        <f>ABS(טבלה113[[#This Row],[2023]])</f>
        <v>4</v>
      </c>
      <c r="F18" s="83">
        <v>4</v>
      </c>
      <c r="G18" s="126">
        <f>50-IF(טבלה113[[#This Row],[2023]]&gt;0,טבלה113[[#This Row],[2023]],0)-IF(טבלה113[[#This Row],[2024]]&lt;0,טבלה113[[#This Row],[עזר6]],0)</f>
        <v>46</v>
      </c>
      <c r="H18" s="128">
        <f>ABS(טבלה113[[#This Row],[2024]])</f>
        <v>16.100000000000001</v>
      </c>
      <c r="I18" s="131">
        <v>16.100000000000001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/>
  <dimension ref="A1:O33"/>
  <sheetViews>
    <sheetView rightToLeft="1" topLeftCell="A10" zoomScale="250" zoomScaleNormal="250" workbookViewId="0">
      <selection activeCell="C16" sqref="C16"/>
    </sheetView>
  </sheetViews>
  <sheetFormatPr defaultColWidth="9" defaultRowHeight="15"/>
  <cols>
    <col min="1" max="16384" width="9" style="8"/>
  </cols>
  <sheetData>
    <row r="1" spans="1:11">
      <c r="A1" s="169" t="s">
        <v>96</v>
      </c>
    </row>
    <row r="2" spans="1:11">
      <c r="A2" s="169" t="s">
        <v>133</v>
      </c>
      <c r="I2" s="37"/>
    </row>
    <row r="14" spans="1:11">
      <c r="A14" s="9"/>
      <c r="B14" s="9"/>
      <c r="C14" s="9"/>
      <c r="D14" s="9"/>
      <c r="E14" s="9"/>
      <c r="F14" s="9"/>
      <c r="G14" s="9"/>
      <c r="H14" s="9"/>
    </row>
    <row r="15" spans="1:11">
      <c r="A15" s="9"/>
      <c r="B15" s="9"/>
      <c r="C15" s="9"/>
      <c r="D15" s="9"/>
      <c r="E15" s="9"/>
      <c r="F15" s="9"/>
      <c r="G15" s="9"/>
      <c r="H15" s="9"/>
    </row>
    <row r="16" spans="1:11">
      <c r="A16" s="167" t="s">
        <v>155</v>
      </c>
      <c r="B16" s="9"/>
      <c r="C16" s="9"/>
      <c r="D16" s="9"/>
      <c r="E16" s="9"/>
      <c r="F16" s="9"/>
      <c r="G16" s="9"/>
      <c r="H16" s="9"/>
      <c r="K16" s="41"/>
    </row>
    <row r="33" spans="15:15">
      <c r="O33" s="8" t="s">
        <v>101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theme="9" tint="0.59999389629810485"/>
  </sheetPr>
  <dimension ref="A1:K51"/>
  <sheetViews>
    <sheetView rightToLeft="1" zoomScaleNormal="100" workbookViewId="0">
      <pane ySplit="1" topLeftCell="A27" activePane="bottomLeft" state="frozen"/>
      <selection activeCell="F17" sqref="F17"/>
      <selection pane="bottomLeft" activeCell="D37" sqref="D37"/>
    </sheetView>
  </sheetViews>
  <sheetFormatPr defaultRowHeight="15"/>
  <cols>
    <col min="1" max="3" width="9" style="8"/>
    <col min="4" max="4" width="24" customWidth="1"/>
    <col min="5" max="5" width="25.625" customWidth="1"/>
    <col min="6" max="6" width="26.375" customWidth="1"/>
    <col min="7" max="7" width="36" customWidth="1"/>
    <col min="9" max="9" width="10" bestFit="1" customWidth="1"/>
  </cols>
  <sheetData>
    <row r="1" spans="1:11">
      <c r="A1" s="111" t="s">
        <v>16</v>
      </c>
      <c r="B1" s="111" t="s">
        <v>15</v>
      </c>
      <c r="C1" s="111" t="s">
        <v>66</v>
      </c>
      <c r="D1" s="111" t="s">
        <v>91</v>
      </c>
      <c r="E1" s="111" t="s">
        <v>89</v>
      </c>
      <c r="F1" s="111" t="s">
        <v>90</v>
      </c>
      <c r="G1" s="111" t="s">
        <v>92</v>
      </c>
      <c r="H1" s="143" t="s">
        <v>61</v>
      </c>
      <c r="J1" s="252" t="s">
        <v>267</v>
      </c>
    </row>
    <row r="2" spans="1:11">
      <c r="A2" s="94">
        <v>2022</v>
      </c>
      <c r="B2" s="94">
        <v>1</v>
      </c>
      <c r="C2" s="104">
        <v>44562</v>
      </c>
      <c r="D2" s="261">
        <v>119.85200000000006</v>
      </c>
      <c r="E2" s="261">
        <v>214.91590000000005</v>
      </c>
      <c r="F2" s="94">
        <v>-95.06389999999999</v>
      </c>
      <c r="G2" s="142">
        <v>0.1616780021491957</v>
      </c>
      <c r="H2" s="142">
        <f>טבלה15[[#This Row],[שיעור החשיפה למט"ח מסך הנכסים (ציר ימין)]]*100</f>
        <v>16.16780021491957</v>
      </c>
      <c r="J2" s="252" t="s">
        <v>268</v>
      </c>
      <c r="K2" s="252"/>
    </row>
    <row r="3" spans="1:11">
      <c r="A3" s="94"/>
      <c r="B3" s="94">
        <v>2</v>
      </c>
      <c r="C3" s="104">
        <v>44593</v>
      </c>
      <c r="D3" s="261">
        <v>118.47240000000001</v>
      </c>
      <c r="E3" s="261">
        <v>208.93810000000002</v>
      </c>
      <c r="F3" s="94">
        <v>-90.465700000000012</v>
      </c>
      <c r="G3" s="142">
        <v>0.16328003329759172</v>
      </c>
      <c r="H3" s="142">
        <f>טבלה15[[#This Row],[שיעור החשיפה למט"ח מסך הנכסים (ציר ימין)]]*100</f>
        <v>16.328003329759174</v>
      </c>
    </row>
    <row r="4" spans="1:11">
      <c r="A4" s="94"/>
      <c r="B4" s="94">
        <v>3</v>
      </c>
      <c r="C4" s="104">
        <v>44621</v>
      </c>
      <c r="D4" s="261">
        <v>125.52769999999998</v>
      </c>
      <c r="E4" s="261">
        <v>215.56979999999999</v>
      </c>
      <c r="F4" s="94">
        <v>-90.042100000000005</v>
      </c>
      <c r="G4" s="142">
        <v>0.1682690477403303</v>
      </c>
      <c r="H4" s="142">
        <f>טבלה15[[#This Row],[שיעור החשיפה למט"ח מסך הנכסים (ציר ימין)]]*100</f>
        <v>16.826904774033029</v>
      </c>
    </row>
    <row r="5" spans="1:11">
      <c r="A5" s="94"/>
      <c r="B5" s="94">
        <v>4</v>
      </c>
      <c r="C5" s="104">
        <v>44652</v>
      </c>
      <c r="D5" s="261">
        <v>111.30060000000003</v>
      </c>
      <c r="E5" s="261">
        <v>199.37680000000003</v>
      </c>
      <c r="F5" s="94">
        <v>-88.0762</v>
      </c>
      <c r="G5" s="142">
        <v>0.15723277459256382</v>
      </c>
      <c r="H5" s="142">
        <f>טבלה15[[#This Row],[שיעור החשיפה למט"ח מסך הנכסים (ציר ימין)]]*100</f>
        <v>15.723277459256382</v>
      </c>
    </row>
    <row r="6" spans="1:11">
      <c r="A6" s="94"/>
      <c r="B6" s="94">
        <v>5</v>
      </c>
      <c r="C6" s="104">
        <v>44682</v>
      </c>
      <c r="D6" s="261">
        <v>110.74379999999999</v>
      </c>
      <c r="E6" s="261">
        <v>201.28119999999998</v>
      </c>
      <c r="F6" s="94">
        <v>-90.537399999999991</v>
      </c>
      <c r="G6" s="142">
        <v>0.16046649315512318</v>
      </c>
      <c r="H6" s="142">
        <f>טבלה15[[#This Row],[שיעור החשיפה למט"ח מסך הנכסים (ציר ימין)]]*100</f>
        <v>16.046649315512319</v>
      </c>
    </row>
    <row r="7" spans="1:11">
      <c r="A7" s="94"/>
      <c r="B7" s="94">
        <v>6</v>
      </c>
      <c r="C7" s="249">
        <v>44713</v>
      </c>
      <c r="D7" s="261">
        <v>94.351900000000015</v>
      </c>
      <c r="E7" s="261">
        <v>183.81620000000001</v>
      </c>
      <c r="F7" s="250">
        <v>-89.464299999999994</v>
      </c>
      <c r="G7" s="142">
        <v>0.14531715465653941</v>
      </c>
      <c r="H7" s="251">
        <f>טבלה15[[#This Row],[שיעור החשיפה למט"ח מסך הנכסים (ציר ימין)]]*100</f>
        <v>14.53171546565394</v>
      </c>
    </row>
    <row r="8" spans="1:11">
      <c r="A8" s="94"/>
      <c r="B8" s="94">
        <v>7</v>
      </c>
      <c r="C8" s="249">
        <v>44743</v>
      </c>
      <c r="D8" s="261">
        <v>109.07069999999999</v>
      </c>
      <c r="E8" s="261">
        <v>197.14549999999997</v>
      </c>
      <c r="F8" s="250">
        <v>-88.074799999999982</v>
      </c>
      <c r="G8" s="142">
        <v>0.15825129308337324</v>
      </c>
      <c r="H8" s="251">
        <f>טבלה15[[#This Row],[שיעור החשיפה למט"ח מסך הנכסים (ציר ימין)]]*100</f>
        <v>15.825129308337324</v>
      </c>
    </row>
    <row r="9" spans="1:11">
      <c r="A9" s="94"/>
      <c r="B9" s="94">
        <v>8</v>
      </c>
      <c r="C9" s="249">
        <v>44774</v>
      </c>
      <c r="D9" s="261">
        <v>104.86239999999999</v>
      </c>
      <c r="E9" s="261">
        <v>190.5795</v>
      </c>
      <c r="F9" s="250">
        <v>-85.717100000000002</v>
      </c>
      <c r="G9" s="142">
        <v>0.15129867009983378</v>
      </c>
      <c r="H9" s="251">
        <f>טבלה15[[#This Row],[שיעור החשיפה למט"ח מסך הנכסים (ציר ימין)]]*100</f>
        <v>15.129867009983379</v>
      </c>
      <c r="J9" s="146"/>
    </row>
    <row r="10" spans="1:11">
      <c r="A10" s="94"/>
      <c r="B10" s="94">
        <v>9</v>
      </c>
      <c r="C10" s="249">
        <v>44805</v>
      </c>
      <c r="D10" s="261">
        <v>87.725500000000025</v>
      </c>
      <c r="E10" s="261">
        <v>176.32240000000002</v>
      </c>
      <c r="F10" s="250">
        <v>-88.596899999999991</v>
      </c>
      <c r="G10" s="142">
        <v>0.13821286156105206</v>
      </c>
      <c r="H10" s="251">
        <f>טבלה15[[#This Row],[שיעור החשיפה למט"ח מסך הנכסים (ציר ימין)]]*100</f>
        <v>13.821286156105206</v>
      </c>
    </row>
    <row r="11" spans="1:11">
      <c r="A11" s="94"/>
      <c r="B11" s="94">
        <v>10</v>
      </c>
      <c r="C11" s="249">
        <v>44835</v>
      </c>
      <c r="D11" s="261">
        <v>96.470700000000022</v>
      </c>
      <c r="E11" s="261">
        <v>185.55970000000002</v>
      </c>
      <c r="F11" s="250">
        <v>-89.088999999999999</v>
      </c>
      <c r="G11" s="142">
        <v>0.14851800215408814</v>
      </c>
      <c r="H11" s="251">
        <f>טבלה15[[#This Row],[שיעור החשיפה למט"ח מסך הנכסים (ציר ימין)]]*100</f>
        <v>14.851800215408813</v>
      </c>
    </row>
    <row r="12" spans="1:11">
      <c r="A12" s="94"/>
      <c r="B12" s="94">
        <v>11</v>
      </c>
      <c r="C12" s="249">
        <v>44866</v>
      </c>
      <c r="D12" s="261">
        <v>109.20140000000001</v>
      </c>
      <c r="E12" s="261">
        <v>194.16759999999999</v>
      </c>
      <c r="F12" s="250">
        <v>-84.966199999999986</v>
      </c>
      <c r="G12" s="142">
        <v>0.16206729921573493</v>
      </c>
      <c r="H12" s="251">
        <f>טבלה15[[#This Row],[שיעור החשיפה למט"ח מסך הנכסים (ציר ימין)]]*100</f>
        <v>16.206729921573494</v>
      </c>
    </row>
    <row r="13" spans="1:11">
      <c r="A13" s="94"/>
      <c r="B13" s="94">
        <v>12</v>
      </c>
      <c r="C13" s="249">
        <v>44896</v>
      </c>
      <c r="D13" s="261">
        <v>102.4199</v>
      </c>
      <c r="E13" s="261">
        <v>187.47039999999998</v>
      </c>
      <c r="F13" s="250">
        <v>-85.050499999999985</v>
      </c>
      <c r="G13" s="142">
        <v>0.15739214393911338</v>
      </c>
      <c r="H13" s="251">
        <f>טבלה15[[#This Row],[שיעור החשיפה למט"ח מסך הנכסים (ציר ימין)]]*100</f>
        <v>15.739214393911338</v>
      </c>
    </row>
    <row r="14" spans="1:11">
      <c r="A14" s="94">
        <v>2023</v>
      </c>
      <c r="B14" s="94">
        <v>1</v>
      </c>
      <c r="C14" s="249">
        <v>44927</v>
      </c>
      <c r="D14" s="261">
        <v>116.40830000000003</v>
      </c>
      <c r="E14" s="261">
        <v>200.66650000000004</v>
      </c>
      <c r="F14" s="250">
        <v>-84.258200000000016</v>
      </c>
      <c r="G14" s="142">
        <v>0.1727249634172652</v>
      </c>
      <c r="H14" s="251">
        <f>טבלה15[[#This Row],[שיעור החשיפה למט"ח מסך הנכסים (ציר ימין)]]*100</f>
        <v>17.272496341726519</v>
      </c>
    </row>
    <row r="15" spans="1:11">
      <c r="A15" s="94"/>
      <c r="B15" s="94">
        <v>2</v>
      </c>
      <c r="C15" s="249">
        <v>44958</v>
      </c>
      <c r="D15" s="261">
        <v>107.499</v>
      </c>
      <c r="E15" s="261">
        <v>192.63900000000001</v>
      </c>
      <c r="F15" s="250">
        <v>-85.140000000000015</v>
      </c>
      <c r="G15" s="142">
        <v>0.17041641757895781</v>
      </c>
      <c r="H15" s="251">
        <f>טבלה15[[#This Row],[שיעור החשיפה למט"ח מסך הנכסים (ציר ימין)]]*100</f>
        <v>17.041641757895782</v>
      </c>
    </row>
    <row r="16" spans="1:11">
      <c r="A16" s="94"/>
      <c r="B16" s="94">
        <v>3</v>
      </c>
      <c r="C16" s="249">
        <v>44986</v>
      </c>
      <c r="D16" s="261">
        <v>115.82790000000001</v>
      </c>
      <c r="E16" s="261">
        <v>199.70849999999999</v>
      </c>
      <c r="F16" s="250">
        <v>-83.880599999999973</v>
      </c>
      <c r="G16" s="142">
        <v>0.17983032019320122</v>
      </c>
      <c r="H16" s="251">
        <f>טבלה15[[#This Row],[שיעור החשיפה למט"ח מסך הנכסים (ציר ימין)]]*100</f>
        <v>17.98303201932012</v>
      </c>
    </row>
    <row r="17" spans="1:8">
      <c r="A17" s="94"/>
      <c r="B17" s="94">
        <v>4</v>
      </c>
      <c r="C17" s="249">
        <v>45017</v>
      </c>
      <c r="D17" s="261">
        <v>117.24290000000006</v>
      </c>
      <c r="E17" s="261">
        <v>200.63720000000006</v>
      </c>
      <c r="F17" s="250">
        <v>-83.394300000000001</v>
      </c>
      <c r="G17" s="142">
        <v>0.18157437380536973</v>
      </c>
      <c r="H17" s="264">
        <f>טבלה15[[#This Row],[שיעור החשיפה למט"ח מסך הנכסים (ציר ימין)]]*100</f>
        <v>18.157437380536972</v>
      </c>
    </row>
    <row r="18" spans="1:8">
      <c r="A18" s="94"/>
      <c r="B18" s="94">
        <v>5</v>
      </c>
      <c r="C18" s="249">
        <v>45047</v>
      </c>
      <c r="D18" s="261">
        <v>117.56399999999996</v>
      </c>
      <c r="E18" s="261">
        <v>200.50149999999996</v>
      </c>
      <c r="F18" s="250">
        <v>-82.9375</v>
      </c>
      <c r="G18" s="142">
        <v>0.18377831674106285</v>
      </c>
      <c r="H18" s="264">
        <f>טבלה15[[#This Row],[שיעור החשיפה למט"ח מסך הנכסים (ציר ימין)]]*100</f>
        <v>18.377831674106286</v>
      </c>
    </row>
    <row r="19" spans="1:8">
      <c r="A19" s="94"/>
      <c r="B19" s="94">
        <v>6</v>
      </c>
      <c r="C19" s="249">
        <v>45078</v>
      </c>
      <c r="D19" s="261">
        <v>126.71210000000004</v>
      </c>
      <c r="E19" s="261">
        <v>210.05080000000001</v>
      </c>
      <c r="F19" s="250">
        <v>-83.338699999999974</v>
      </c>
      <c r="G19" s="142">
        <v>0.19374541867184988</v>
      </c>
      <c r="H19" s="264">
        <f>טבלה15[[#This Row],[שיעור החשיפה למט"ח מסך הנכסים (ציר ימין)]]*100</f>
        <v>19.374541867184988</v>
      </c>
    </row>
    <row r="20" spans="1:8">
      <c r="A20" s="94"/>
      <c r="B20" s="94">
        <v>7</v>
      </c>
      <c r="C20" s="249">
        <v>45108</v>
      </c>
      <c r="D20" s="261">
        <v>133.7816</v>
      </c>
      <c r="E20" s="261">
        <v>215.06889999999999</v>
      </c>
      <c r="F20" s="261">
        <v>-81.287299999999988</v>
      </c>
      <c r="G20" s="142">
        <v>0.20030649011917481</v>
      </c>
      <c r="H20" s="264">
        <f>טבלה15[[#This Row],[שיעור החשיפה למט"ח מסך הנכסים (ציר ימין)]]*100</f>
        <v>20.030649011917482</v>
      </c>
    </row>
    <row r="21" spans="1:8">
      <c r="A21" s="94"/>
      <c r="B21" s="94">
        <v>8</v>
      </c>
      <c r="C21" s="249">
        <v>45139</v>
      </c>
      <c r="D21" s="261">
        <v>128.1105</v>
      </c>
      <c r="E21" s="261">
        <v>208.2809</v>
      </c>
      <c r="F21" s="261">
        <v>-80.170400000000001</v>
      </c>
      <c r="G21" s="142">
        <v>0.19755227959883984</v>
      </c>
      <c r="H21" s="264">
        <f>טבלה15[[#This Row],[שיעור החשיפה למט"ח מסך הנכסים (ציר ימין)]]*100</f>
        <v>19.755227959883985</v>
      </c>
    </row>
    <row r="22" spans="1:8">
      <c r="A22" s="94"/>
      <c r="B22" s="94">
        <v>9</v>
      </c>
      <c r="C22" s="249">
        <v>45170</v>
      </c>
      <c r="D22" s="261">
        <v>123.9688</v>
      </c>
      <c r="E22" s="261">
        <v>204.32149999999999</v>
      </c>
      <c r="F22" s="261">
        <v>-80.352699999999984</v>
      </c>
      <c r="G22" s="142">
        <v>0.19436576834016422</v>
      </c>
      <c r="H22" s="264">
        <f>טבלה15[[#This Row],[שיעור החשיפה למט"ח מסך הנכסים (ציר ימין)]]*100</f>
        <v>19.436576834016421</v>
      </c>
    </row>
    <row r="23" spans="1:8">
      <c r="A23" s="94"/>
      <c r="B23" s="94">
        <v>10</v>
      </c>
      <c r="C23" s="249">
        <v>45200</v>
      </c>
      <c r="D23" s="261">
        <v>118.7193</v>
      </c>
      <c r="E23" s="261">
        <v>199.68210000000002</v>
      </c>
      <c r="F23" s="261">
        <v>-80.962800000000016</v>
      </c>
      <c r="G23" s="142">
        <v>0.19955613961481675</v>
      </c>
      <c r="H23" s="264">
        <f>טבלה15[[#This Row],[שיעור החשיפה למט"ח מסך הנכסים (ציר ימין)]]*100</f>
        <v>19.955613961481674</v>
      </c>
    </row>
    <row r="24" spans="1:8">
      <c r="A24" s="94"/>
      <c r="B24" s="94">
        <v>11</v>
      </c>
      <c r="C24" s="249">
        <v>45231</v>
      </c>
      <c r="D24" s="261">
        <v>140.50769999999997</v>
      </c>
      <c r="E24" s="261">
        <v>214.90869999999998</v>
      </c>
      <c r="F24" s="261">
        <v>-74.40100000000001</v>
      </c>
      <c r="G24" s="142">
        <v>0.21291455260163536</v>
      </c>
      <c r="H24" s="264">
        <f>טבלה15[[#This Row],[שיעור החשיפה למט"ח מסך הנכסים (ציר ימין)]]*100</f>
        <v>21.291455260163534</v>
      </c>
    </row>
    <row r="25" spans="1:8">
      <c r="A25" s="94"/>
      <c r="B25" s="94">
        <v>12</v>
      </c>
      <c r="C25" s="249">
        <v>45261</v>
      </c>
      <c r="D25" s="261">
        <v>149.90590000000003</v>
      </c>
      <c r="E25" s="261">
        <v>220.23560000000001</v>
      </c>
      <c r="F25" s="261">
        <v>-70.329699999999974</v>
      </c>
      <c r="G25" s="142">
        <v>0.21697013065603599</v>
      </c>
      <c r="H25" s="264">
        <f>טבלה15[[#This Row],[שיעור החשיפה למט"ח מסך הנכסים (ציר ימין)]]*100</f>
        <v>21.697013065603599</v>
      </c>
    </row>
    <row r="26" spans="1:8">
      <c r="A26" s="94">
        <v>2024</v>
      </c>
      <c r="B26" s="94">
        <v>1</v>
      </c>
      <c r="C26" s="269">
        <v>45292</v>
      </c>
      <c r="D26" s="262">
        <v>149.69197125103028</v>
      </c>
      <c r="E26" s="262">
        <v>219.34960000000001</v>
      </c>
      <c r="F26" s="262">
        <v>-69.657628748969728</v>
      </c>
      <c r="G26" s="263">
        <v>0.21711244003673891</v>
      </c>
      <c r="H26" s="267">
        <f>טבלה15[[#This Row],[שיעור החשיפה למט"ח מסך הנכסים (ציר ימין)]]*100</f>
        <v>21.71124400367389</v>
      </c>
    </row>
    <row r="27" spans="1:8">
      <c r="A27" s="94"/>
      <c r="B27" s="94">
        <v>2</v>
      </c>
      <c r="C27" s="269">
        <v>45323</v>
      </c>
      <c r="D27" s="262">
        <v>154.65595752194611</v>
      </c>
      <c r="E27" s="262">
        <v>224.35740000000001</v>
      </c>
      <c r="F27" s="262">
        <v>-69.701442478053906</v>
      </c>
      <c r="G27" s="263">
        <v>0.21708451431080827</v>
      </c>
      <c r="H27" s="267">
        <f>טבלה15[[#This Row],[שיעור החשיפה למט"ח מסך הנכסים (ציר ימין)]]*100</f>
        <v>21.708451431080828</v>
      </c>
    </row>
    <row r="28" spans="1:8">
      <c r="A28" s="94"/>
      <c r="B28" s="94">
        <v>3</v>
      </c>
      <c r="C28" s="269">
        <v>45352</v>
      </c>
      <c r="D28" s="262">
        <v>157.12168443449744</v>
      </c>
      <c r="E28" s="262">
        <v>226.6551</v>
      </c>
      <c r="F28" s="262">
        <v>-69.533415565502565</v>
      </c>
      <c r="G28" s="263">
        <v>0.22183771264854962</v>
      </c>
      <c r="H28" s="267">
        <f>טבלה15[[#This Row],[שיעור החשיפה למט"ח מסך הנכסים (ציר ימין)]]*100</f>
        <v>22.183771264854961</v>
      </c>
    </row>
    <row r="29" spans="1:8">
      <c r="A29" s="94"/>
      <c r="B29" s="94">
        <v>4</v>
      </c>
      <c r="C29" s="269">
        <v>45383</v>
      </c>
      <c r="D29" s="262">
        <v>146.86956920770706</v>
      </c>
      <c r="E29" s="262">
        <v>219.86079999999998</v>
      </c>
      <c r="F29" s="262">
        <v>-72.991230792292924</v>
      </c>
      <c r="G29" s="263">
        <v>0.21308315738270242</v>
      </c>
      <c r="H29" s="267">
        <f>טבלה15[[#This Row],[שיעור החשיפה למט"ח מסך הנכסים (ציר ימין)]]*100</f>
        <v>21.308315738270242</v>
      </c>
    </row>
    <row r="30" spans="1:8">
      <c r="A30" s="94"/>
      <c r="B30" s="94">
        <v>5</v>
      </c>
      <c r="C30" s="269">
        <v>45413</v>
      </c>
      <c r="D30" s="262">
        <v>157.60071869124201</v>
      </c>
      <c r="E30" s="262">
        <v>226.3844</v>
      </c>
      <c r="F30" s="262">
        <v>-68.783681308757991</v>
      </c>
      <c r="G30" s="263">
        <v>0.22455478041783247</v>
      </c>
      <c r="H30" s="267">
        <f>טבלה15[[#This Row],[שיעור החשיפה למט"ח מסך הנכסים (ציר ימין)]]*100</f>
        <v>22.455478041783248</v>
      </c>
    </row>
    <row r="31" spans="1:8">
      <c r="A31" s="94"/>
      <c r="B31" s="94">
        <v>6</v>
      </c>
      <c r="C31" s="269">
        <v>45444</v>
      </c>
      <c r="D31" s="262">
        <v>163.19829850158985</v>
      </c>
      <c r="E31" s="262">
        <v>234.04520000000002</v>
      </c>
      <c r="F31" s="262">
        <v>-70.846901498410176</v>
      </c>
      <c r="G31" s="263">
        <v>0.23196476273764177</v>
      </c>
      <c r="H31" s="267">
        <f>טבלה15[[#This Row],[שיעור החשיפה למט"ח מסך הנכסים (ציר ימין)]]*100</f>
        <v>23.196476273764176</v>
      </c>
    </row>
    <row r="32" spans="1:8">
      <c r="A32" s="94"/>
      <c r="B32" s="94">
        <v>7</v>
      </c>
      <c r="C32" s="269">
        <v>45474</v>
      </c>
      <c r="D32" s="262">
        <v>163.03234060048197</v>
      </c>
      <c r="E32" s="262">
        <v>236.81950000000001</v>
      </c>
      <c r="F32" s="262">
        <v>-73.787159399518032</v>
      </c>
      <c r="G32" s="263">
        <v>0.22957396370449012</v>
      </c>
      <c r="H32" s="267">
        <f>טבלה15[[#This Row],[שיעור החשיפה למט"ח מסך הנכסים (ציר ימין)]]*100</f>
        <v>22.957396370449011</v>
      </c>
    </row>
    <row r="33" spans="1:8">
      <c r="A33" s="94"/>
      <c r="B33" s="94">
        <v>8</v>
      </c>
      <c r="C33" s="269">
        <v>45505</v>
      </c>
      <c r="D33" s="262">
        <v>172.9613982152388</v>
      </c>
      <c r="E33" s="262">
        <v>242.66399999999996</v>
      </c>
      <c r="F33" s="262">
        <v>-69.702601784761157</v>
      </c>
      <c r="G33" s="263">
        <v>0.23391729896844982</v>
      </c>
      <c r="H33" s="267">
        <f>טבלה15[[#This Row],[שיעור החשיפה למט"ח מסך הנכסים (ציר ימין)]]*100</f>
        <v>23.391729896844982</v>
      </c>
    </row>
    <row r="34" spans="1:8">
      <c r="A34" s="94"/>
      <c r="B34" s="94">
        <v>9</v>
      </c>
      <c r="C34" s="269">
        <v>45536</v>
      </c>
      <c r="D34" s="262">
        <v>175.58279855417294</v>
      </c>
      <c r="E34" s="262">
        <v>242.74549999999999</v>
      </c>
      <c r="F34" s="262">
        <v>-67.162701445827054</v>
      </c>
      <c r="G34" s="263">
        <v>0.23712623273380112</v>
      </c>
      <c r="H34" s="267">
        <f>טבלה15[[#This Row],[שיעור החשיפה למט"ח מסך הנכסים (ציר ימין)]]*100</f>
        <v>23.712623273380114</v>
      </c>
    </row>
    <row r="35" spans="1:8">
      <c r="A35" s="94"/>
      <c r="B35" s="94">
        <v>10</v>
      </c>
      <c r="C35" s="269">
        <v>45566</v>
      </c>
      <c r="D35" s="262">
        <v>173.38958660703531</v>
      </c>
      <c r="E35" s="262">
        <v>241.99370000000005</v>
      </c>
      <c r="F35" s="262">
        <v>-68.604113392964734</v>
      </c>
      <c r="G35" s="263">
        <v>0.23364291748195332</v>
      </c>
      <c r="H35" s="267">
        <f>טבלה15[[#This Row],[שיעור החשיפה למט"ח מסך הנכסים (ציר ימין)]]*100</f>
        <v>23.364291748195331</v>
      </c>
    </row>
    <row r="36" spans="1:8">
      <c r="A36" s="94"/>
      <c r="B36" s="94">
        <v>11</v>
      </c>
      <c r="C36" s="269">
        <v>45597</v>
      </c>
      <c r="D36" s="262">
        <v>180.44687026396301</v>
      </c>
      <c r="E36" s="262">
        <v>251.6876</v>
      </c>
      <c r="F36" s="262">
        <v>-71.240729736036997</v>
      </c>
      <c r="G36" s="263">
        <v>0.23356072873759692</v>
      </c>
      <c r="H36" s="268">
        <f>טבלה15[[#This Row],[שיעור החשיפה למט"ח מסך הנכסים (ציר ימין)]]*100</f>
        <v>23.356072873759693</v>
      </c>
    </row>
    <row r="37" spans="1:8">
      <c r="A37" s="94"/>
      <c r="B37" s="94">
        <v>12</v>
      </c>
      <c r="C37" s="269">
        <v>45627</v>
      </c>
      <c r="D37" s="262">
        <v>177.41931803280215</v>
      </c>
      <c r="E37" s="262">
        <v>251.10669999999999</v>
      </c>
      <c r="F37" s="262">
        <v>-73.687381967197837</v>
      </c>
      <c r="G37" s="263">
        <v>0.22887089028022814</v>
      </c>
      <c r="H37" s="267">
        <f>טבלה15[[#This Row],[שיעור החשיפה למט"ח מסך הנכסים (ציר ימין)]]*100</f>
        <v>22.887089028022814</v>
      </c>
    </row>
    <row r="38" spans="1:8">
      <c r="A38" s="94">
        <v>2025</v>
      </c>
      <c r="B38" s="94">
        <v>1</v>
      </c>
      <c r="C38" s="104">
        <v>45658</v>
      </c>
      <c r="D38" s="261">
        <v>188.45769999999999</v>
      </c>
      <c r="E38" s="261">
        <v>256.73829999999998</v>
      </c>
      <c r="F38" s="261">
        <v>-68.280599999999993</v>
      </c>
      <c r="G38" s="142">
        <v>0.23578138097561588</v>
      </c>
      <c r="H38" s="266">
        <f>טבלה15[[#This Row],[שיעור החשיפה למט"ח מסך הנכסים (ציר ימין)]]*100</f>
        <v>23.578138097561588</v>
      </c>
    </row>
    <row r="39" spans="1:8">
      <c r="A39" s="32"/>
      <c r="B39" s="32">
        <v>2</v>
      </c>
      <c r="C39" s="104">
        <v>45689</v>
      </c>
      <c r="D39" s="261">
        <v>182.6337</v>
      </c>
      <c r="E39" s="261">
        <v>250.38800000000003</v>
      </c>
      <c r="F39" s="261">
        <v>-67.754300000000029</v>
      </c>
      <c r="G39" s="142">
        <v>0.22895098870775374</v>
      </c>
      <c r="H39" s="265">
        <f>טבלה15[[#This Row],[שיעור החשיפה למט"ח מסך הנכסים (ציר ימין)]]*100</f>
        <v>22.895098870775374</v>
      </c>
    </row>
    <row r="40" spans="1:8">
      <c r="A40" s="32"/>
      <c r="B40" s="32">
        <v>3</v>
      </c>
      <c r="C40" s="104">
        <v>45717</v>
      </c>
      <c r="D40" s="261">
        <v>169.26490000000001</v>
      </c>
      <c r="E40" s="261">
        <v>241.15540000000001</v>
      </c>
      <c r="F40" s="261">
        <v>-71.890500000000003</v>
      </c>
      <c r="G40" s="142">
        <v>0.22134776302168746</v>
      </c>
      <c r="H40" s="265">
        <f>טבלה15[[#This Row],[שיעור החשיפה למט"ח מסך הנכסים (ציר ימין)]]*100</f>
        <v>22.134776302168746</v>
      </c>
    </row>
    <row r="41" spans="1:8">
      <c r="A41" s="32"/>
      <c r="B41" s="32">
        <v>4</v>
      </c>
      <c r="C41" s="104">
        <v>45748</v>
      </c>
      <c r="D41" s="261">
        <v>175.44329999999999</v>
      </c>
      <c r="E41" s="261">
        <v>248.8229</v>
      </c>
      <c r="F41" s="261">
        <v>-73.379600000000011</v>
      </c>
      <c r="G41" s="142">
        <v>0.22264047602338896</v>
      </c>
      <c r="H41" s="265">
        <f>טבלה15[[#This Row],[שיעור החשיפה למט"ח מסך הנכסים (ציר ימין)]]*100</f>
        <v>22.264047602338895</v>
      </c>
    </row>
    <row r="42" spans="1:8">
      <c r="A42" s="32"/>
      <c r="B42" s="32">
        <v>5</v>
      </c>
      <c r="C42" s="104">
        <v>45778</v>
      </c>
      <c r="D42" s="261">
        <v>190.06529999999998</v>
      </c>
      <c r="E42" s="261">
        <v>258.01730000000003</v>
      </c>
      <c r="F42" s="261">
        <v>-67.952000000000055</v>
      </c>
      <c r="G42" s="142">
        <v>0.22821781934504537</v>
      </c>
      <c r="H42" s="265">
        <f>טבלה15[[#This Row],[שיעור החשיפה למט"ח מסך הנכסים (ציר ימין)]]*100</f>
        <v>22.821781934504536</v>
      </c>
    </row>
    <row r="43" spans="1:8">
      <c r="A43" s="32"/>
      <c r="B43" s="32">
        <v>6</v>
      </c>
      <c r="C43" s="104">
        <v>45809</v>
      </c>
      <c r="D43" s="261">
        <v>203.03099999999998</v>
      </c>
      <c r="E43" s="261">
        <v>270.2251</v>
      </c>
      <c r="F43" s="261">
        <v>-67.19410000000002</v>
      </c>
      <c r="G43" s="142">
        <v>0.22739809276851194</v>
      </c>
      <c r="H43" s="265">
        <f>טבלה15[[#This Row],[שיעור החשיפה למט"ח מסך הנכסים (ציר ימין)]]*100</f>
        <v>22.739809276851194</v>
      </c>
    </row>
    <row r="44" spans="1:8">
      <c r="A44" s="32"/>
      <c r="B44" s="32">
        <v>7</v>
      </c>
      <c r="C44" s="104">
        <v>45839</v>
      </c>
      <c r="D44" s="261">
        <v>200.87130000000005</v>
      </c>
      <c r="E44" s="261">
        <v>268.39500000000004</v>
      </c>
      <c r="F44" s="261">
        <v>-67.523699999999991</v>
      </c>
      <c r="G44" s="142">
        <v>0.2232918070545393</v>
      </c>
      <c r="H44" s="265">
        <f>טבלה15[[#This Row],[שיעור החשיפה למט"ח מסך הנכסים (ציר ימין)]]*100</f>
        <v>22.329180705453929</v>
      </c>
    </row>
    <row r="45" spans="1:8">
      <c r="A45" s="32"/>
      <c r="B45" s="32">
        <v>8</v>
      </c>
      <c r="C45" s="104">
        <v>45870</v>
      </c>
      <c r="D45" s="261">
        <v>214.1909</v>
      </c>
      <c r="E45" s="261">
        <v>279.94130000000001</v>
      </c>
      <c r="F45" s="261">
        <v>-65.750400000000013</v>
      </c>
      <c r="G45" s="142">
        <v>0.22747107054642743</v>
      </c>
      <c r="H45" s="265">
        <f>טבלה15[[#This Row],[שיעור החשיפה למט"ח מסך הנכסים (ציר ימין)]]*100</f>
        <v>22.747107054642743</v>
      </c>
    </row>
    <row r="46" spans="1:8">
      <c r="A46" s="32"/>
      <c r="B46" s="32">
        <v>9</v>
      </c>
      <c r="C46" s="104">
        <v>45901</v>
      </c>
      <c r="D46" s="261">
        <v>224.18029999999999</v>
      </c>
      <c r="E46" s="261">
        <v>292.99599999999998</v>
      </c>
      <c r="F46" s="261">
        <v>-68.815699999999993</v>
      </c>
      <c r="G46" s="142">
        <v>0.23127505549490041</v>
      </c>
      <c r="H46" s="265">
        <f>טבלה15[[#This Row],[שיעור החשיפה למט"ח מסך הנכסים (ציר ימין)]]*100</f>
        <v>23.127505549490042</v>
      </c>
    </row>
    <row r="47" spans="1:8">
      <c r="A47" s="32"/>
      <c r="B47" s="32">
        <v>10</v>
      </c>
      <c r="C47" s="104">
        <v>45931</v>
      </c>
      <c r="D47" s="261">
        <v>228.30960000000007</v>
      </c>
      <c r="E47" s="261">
        <v>299.10250000000008</v>
      </c>
      <c r="F47" s="261">
        <v>-70.792900000000003</v>
      </c>
      <c r="G47" s="142">
        <v>0.22796728432585633</v>
      </c>
      <c r="H47" s="265">
        <v>22.796728432585635</v>
      </c>
    </row>
    <row r="48" spans="1:8">
      <c r="A48" s="94"/>
      <c r="B48" s="94">
        <v>11</v>
      </c>
      <c r="C48" s="104">
        <v>45962</v>
      </c>
      <c r="D48" s="261">
        <v>222.7868</v>
      </c>
      <c r="E48" s="261">
        <v>297.81579999999997</v>
      </c>
      <c r="F48" s="261">
        <v>-75.028999999999968</v>
      </c>
      <c r="G48" s="142">
        <v>0.22124602058802298</v>
      </c>
      <c r="H48" s="266">
        <v>22.124602058802299</v>
      </c>
    </row>
    <row r="49" spans="1:8">
      <c r="A49" s="32"/>
      <c r="B49" s="32">
        <v>12</v>
      </c>
      <c r="C49" s="104">
        <v>45992</v>
      </c>
      <c r="D49" s="261">
        <v>225.56970000000001</v>
      </c>
      <c r="E49" s="261">
        <v>304.63009999999997</v>
      </c>
      <c r="F49" s="261">
        <v>-79.060399999999959</v>
      </c>
      <c r="G49" s="142">
        <v>0.2170210665709183</v>
      </c>
      <c r="H49" s="265">
        <v>21.702106657091829</v>
      </c>
    </row>
    <row r="50" spans="1:8">
      <c r="A50" s="94"/>
      <c r="B50" s="94"/>
      <c r="C50" s="104"/>
      <c r="D50" s="307"/>
      <c r="E50" s="307"/>
      <c r="F50" s="307"/>
      <c r="G50" s="308"/>
      <c r="H50" s="307"/>
    </row>
    <row r="51" spans="1:8">
      <c r="F51" s="30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/>
  <dimension ref="A1"/>
  <sheetViews>
    <sheetView rightToLeft="1" topLeftCell="A19" zoomScaleNormal="100" workbookViewId="0">
      <selection activeCell="S35" sqref="S35"/>
    </sheetView>
  </sheetViews>
  <sheetFormatPr defaultColWidth="9" defaultRowHeight="14.25"/>
  <cols>
    <col min="1" max="16384" width="9" style="254"/>
  </cols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9" tint="0.59999389629810485"/>
  </sheetPr>
  <dimension ref="A1:F26"/>
  <sheetViews>
    <sheetView rightToLeft="1" zoomScale="150" zoomScaleNormal="150" workbookViewId="0">
      <selection activeCell="H16" sqref="H16"/>
    </sheetView>
  </sheetViews>
  <sheetFormatPr defaultColWidth="9" defaultRowHeight="15"/>
  <cols>
    <col min="1" max="16384" width="9" style="8"/>
  </cols>
  <sheetData>
    <row r="1" spans="1:6">
      <c r="A1" s="169" t="s">
        <v>139</v>
      </c>
    </row>
    <row r="2" spans="1:6">
      <c r="A2" s="169" t="s">
        <v>133</v>
      </c>
      <c r="C2" s="8" t="s">
        <v>134</v>
      </c>
    </row>
    <row r="14" spans="1:6">
      <c r="A14" s="9"/>
      <c r="B14" s="9"/>
      <c r="C14" s="9"/>
      <c r="D14" s="9"/>
      <c r="E14" s="9"/>
      <c r="F14" s="9"/>
    </row>
    <row r="15" spans="1:6">
      <c r="B15" s="9"/>
      <c r="C15" s="9"/>
      <c r="D15" s="9"/>
      <c r="E15" s="9"/>
      <c r="F15" s="9"/>
    </row>
    <row r="16" spans="1:6">
      <c r="A16" s="9"/>
      <c r="B16" s="9"/>
      <c r="C16" s="9"/>
      <c r="D16" s="9"/>
      <c r="E16" s="9"/>
      <c r="F16" s="9"/>
    </row>
    <row r="17" spans="1:6">
      <c r="A17" s="9" t="s">
        <v>150</v>
      </c>
      <c r="B17" s="9"/>
      <c r="C17" s="9"/>
      <c r="D17" s="9"/>
      <c r="E17" s="9"/>
      <c r="F17" s="9"/>
    </row>
    <row r="18" spans="1:6">
      <c r="A18" s="9"/>
      <c r="B18" s="9"/>
      <c r="C18" s="9"/>
      <c r="D18" s="9"/>
      <c r="E18" s="9"/>
      <c r="F18" s="9"/>
    </row>
    <row r="19" spans="1:6">
      <c r="A19" s="9"/>
      <c r="B19" s="9"/>
      <c r="C19" s="9"/>
      <c r="D19" s="9"/>
      <c r="E19" s="9"/>
      <c r="F19" s="9"/>
    </row>
    <row r="20" spans="1:6">
      <c r="A20" s="9"/>
      <c r="B20" s="9"/>
      <c r="C20" s="9"/>
      <c r="D20" s="9"/>
      <c r="E20" s="9"/>
      <c r="F20" s="9"/>
    </row>
    <row r="21" spans="1:6">
      <c r="A21" s="9"/>
      <c r="B21" s="58"/>
      <c r="C21" s="9"/>
      <c r="D21" s="9"/>
      <c r="E21" s="9"/>
      <c r="F21" s="9"/>
    </row>
    <row r="22" spans="1:6">
      <c r="A22" s="9"/>
      <c r="B22" s="9"/>
      <c r="C22" s="9"/>
      <c r="D22" s="9"/>
      <c r="E22" s="9"/>
      <c r="F22" s="9"/>
    </row>
    <row r="23" spans="1:6">
      <c r="A23" s="9"/>
      <c r="B23" s="9"/>
      <c r="C23" s="9"/>
      <c r="D23" s="9"/>
      <c r="E23" s="9"/>
      <c r="F23" s="9"/>
    </row>
    <row r="24" spans="1:6">
      <c r="A24" s="9"/>
      <c r="B24" s="9"/>
      <c r="C24" s="9"/>
      <c r="D24" s="9"/>
      <c r="E24" s="9"/>
      <c r="F24" s="9"/>
    </row>
    <row r="25" spans="1:6">
      <c r="A25" s="9"/>
      <c r="B25" s="9"/>
      <c r="C25" s="9"/>
      <c r="D25" s="9"/>
      <c r="E25" s="9"/>
      <c r="F25" s="9"/>
    </row>
    <row r="26" spans="1:6">
      <c r="A26" s="9"/>
      <c r="B26" s="9"/>
      <c r="C26" s="9"/>
      <c r="D26" s="9"/>
      <c r="E26" s="9"/>
      <c r="F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theme="9" tint="0.59999389629810485"/>
  </sheetPr>
  <dimension ref="A1:O20"/>
  <sheetViews>
    <sheetView rightToLeft="1" zoomScaleNormal="100" workbookViewId="0">
      <pane xSplit="1" topLeftCell="I1" activePane="topRight" state="frozen"/>
      <selection activeCell="I25" sqref="I25"/>
      <selection pane="topRight" activeCell="L3" sqref="L3"/>
    </sheetView>
  </sheetViews>
  <sheetFormatPr defaultColWidth="9" defaultRowHeight="15"/>
  <cols>
    <col min="1" max="1" width="24.625" style="8" bestFit="1" customWidth="1"/>
    <col min="2" max="8" width="9" style="8"/>
    <col min="9" max="9" width="11.5" style="8" customWidth="1"/>
    <col min="10" max="11" width="11.75" style="8" bestFit="1" customWidth="1"/>
    <col min="12" max="16384" width="9" style="8"/>
  </cols>
  <sheetData>
    <row r="1" spans="1:15">
      <c r="A1" s="115" t="s">
        <v>17</v>
      </c>
      <c r="B1" s="116" t="s">
        <v>30</v>
      </c>
      <c r="C1" s="116" t="s">
        <v>32</v>
      </c>
      <c r="D1" s="116" t="s">
        <v>31</v>
      </c>
      <c r="E1" s="117" t="s">
        <v>20</v>
      </c>
      <c r="F1" s="117" t="s">
        <v>33</v>
      </c>
      <c r="G1" s="117" t="s">
        <v>49</v>
      </c>
      <c r="H1" s="117" t="s">
        <v>79</v>
      </c>
      <c r="I1" s="117" t="s">
        <v>87</v>
      </c>
      <c r="J1" s="118" t="s">
        <v>98</v>
      </c>
      <c r="K1" s="119" t="s">
        <v>122</v>
      </c>
      <c r="L1" s="119" t="s">
        <v>273</v>
      </c>
    </row>
    <row r="2" spans="1:15">
      <c r="A2" s="112" t="s">
        <v>24</v>
      </c>
      <c r="B2" s="105">
        <v>16.8</v>
      </c>
      <c r="C2" s="105">
        <v>18.7</v>
      </c>
      <c r="D2" s="105">
        <v>17.100000000000001</v>
      </c>
      <c r="E2" s="105">
        <v>19.306793939379872</v>
      </c>
      <c r="F2" s="105">
        <v>18.600000000000001</v>
      </c>
      <c r="G2" s="105">
        <v>21.623720137191359</v>
      </c>
      <c r="H2" s="106">
        <v>19</v>
      </c>
      <c r="I2" s="106">
        <v>16.268448313519926</v>
      </c>
      <c r="J2" s="107">
        <v>22.733827392062572</v>
      </c>
      <c r="K2" s="114">
        <v>24.756380011329497</v>
      </c>
      <c r="L2" s="114">
        <v>21.932800626173197</v>
      </c>
      <c r="N2" s="253" t="s">
        <v>266</v>
      </c>
      <c r="O2" s="253"/>
    </row>
    <row r="3" spans="1:15">
      <c r="A3" s="113" t="s">
        <v>21</v>
      </c>
      <c r="B3" s="108">
        <v>14.4</v>
      </c>
      <c r="C3" s="108">
        <v>16.8</v>
      </c>
      <c r="D3" s="108">
        <v>16</v>
      </c>
      <c r="E3" s="108">
        <v>18.448985627110826</v>
      </c>
      <c r="F3" s="108">
        <v>16.600000000000001</v>
      </c>
      <c r="G3" s="108">
        <v>21.672594489758911</v>
      </c>
      <c r="H3" s="109">
        <v>17.899999999999999</v>
      </c>
      <c r="I3" s="109">
        <v>18.183895444134471</v>
      </c>
      <c r="J3" s="110">
        <v>25.722788067525791</v>
      </c>
      <c r="K3" s="147">
        <v>28.807000284546479</v>
      </c>
      <c r="L3" s="147">
        <v>25.618538162175401</v>
      </c>
    </row>
    <row r="4" spans="1:15">
      <c r="A4" s="112" t="s">
        <v>23</v>
      </c>
      <c r="B4" s="105">
        <v>15.6</v>
      </c>
      <c r="C4" s="105">
        <v>17.100000000000001</v>
      </c>
      <c r="D4" s="105">
        <v>15.3</v>
      </c>
      <c r="E4" s="105">
        <v>18.38507323542882</v>
      </c>
      <c r="F4" s="105">
        <v>17.5</v>
      </c>
      <c r="G4" s="105">
        <v>20.99761406866968</v>
      </c>
      <c r="H4" s="106">
        <v>17.8</v>
      </c>
      <c r="I4" s="106">
        <v>15.996381521352736</v>
      </c>
      <c r="J4" s="107">
        <v>22.152756366456849</v>
      </c>
      <c r="K4" s="114">
        <v>25.056781453067501</v>
      </c>
      <c r="L4" s="114">
        <v>23.731834428354201</v>
      </c>
    </row>
    <row r="5" spans="1:15">
      <c r="A5" s="113" t="s">
        <v>22</v>
      </c>
      <c r="B5" s="108">
        <v>11.5</v>
      </c>
      <c r="C5" s="108">
        <v>12.1</v>
      </c>
      <c r="D5" s="108">
        <v>11.8</v>
      </c>
      <c r="E5" s="108">
        <v>12.727979158373262</v>
      </c>
      <c r="F5" s="108">
        <v>13.3</v>
      </c>
      <c r="G5" s="108">
        <v>13.825828908511925</v>
      </c>
      <c r="H5" s="109">
        <v>14.1</v>
      </c>
      <c r="I5" s="109">
        <v>14.75745146294777</v>
      </c>
      <c r="J5" s="110">
        <v>15.520733152074378</v>
      </c>
      <c r="K5" s="147">
        <v>13.187475785657984</v>
      </c>
      <c r="L5" s="147">
        <v>12.3982783543767</v>
      </c>
    </row>
    <row r="6" spans="1:15">
      <c r="A6" s="112" t="s">
        <v>34</v>
      </c>
      <c r="B6" s="105">
        <v>14.236993352379029</v>
      </c>
      <c r="C6" s="105">
        <v>15.994</v>
      </c>
      <c r="D6" s="105">
        <v>14.9</v>
      </c>
      <c r="E6" s="105">
        <v>17.2</v>
      </c>
      <c r="F6" s="105">
        <v>16.399999999999999</v>
      </c>
      <c r="G6" s="105">
        <v>19.695992269305179</v>
      </c>
      <c r="H6" s="106">
        <v>17.3</v>
      </c>
      <c r="I6" s="106">
        <v>16.3</v>
      </c>
      <c r="J6" s="107">
        <v>21.7</v>
      </c>
      <c r="K6" s="114">
        <v>22.9</v>
      </c>
      <c r="L6" s="114">
        <v>20.920362892769877</v>
      </c>
    </row>
    <row r="7" spans="1:15">
      <c r="A7" s="32"/>
      <c r="F7" s="38"/>
      <c r="G7" s="38"/>
      <c r="H7" s="38"/>
    </row>
    <row r="8" spans="1:15">
      <c r="A8" s="32"/>
      <c r="F8" s="38"/>
      <c r="G8" s="38"/>
      <c r="H8" s="38"/>
    </row>
    <row r="9" spans="1:15">
      <c r="A9" s="32"/>
      <c r="B9" s="270">
        <f t="shared" ref="B9:J9" si="0">AVERAGE(B2:B5)</f>
        <v>14.575000000000001</v>
      </c>
      <c r="C9" s="270">
        <f t="shared" si="0"/>
        <v>16.175000000000001</v>
      </c>
      <c r="D9" s="270">
        <f t="shared" si="0"/>
        <v>15.05</v>
      </c>
      <c r="E9" s="270">
        <f t="shared" si="0"/>
        <v>17.217207990073195</v>
      </c>
      <c r="F9" s="270">
        <f t="shared" si="0"/>
        <v>16.5</v>
      </c>
      <c r="G9" s="270">
        <f t="shared" si="0"/>
        <v>19.529939401032969</v>
      </c>
      <c r="H9" s="270">
        <f t="shared" si="0"/>
        <v>17.2</v>
      </c>
      <c r="I9" s="270">
        <f t="shared" si="0"/>
        <v>16.301544185488726</v>
      </c>
      <c r="J9" s="270">
        <f t="shared" si="0"/>
        <v>21.532526244529897</v>
      </c>
      <c r="K9" s="270">
        <f>AVERAGE(K2:K5)</f>
        <v>22.951909383650364</v>
      </c>
      <c r="L9" s="270">
        <f>AVERAGE(L2:L5)</f>
        <v>20.920362892769877</v>
      </c>
    </row>
    <row r="10" spans="1:15">
      <c r="A10" s="32"/>
      <c r="F10" s="38"/>
      <c r="G10" s="39"/>
      <c r="H10" s="39"/>
      <c r="L10" s="38"/>
    </row>
    <row r="11" spans="1:15">
      <c r="A11" s="32"/>
      <c r="G11" s="39"/>
      <c r="H11" s="39"/>
      <c r="L11" s="38"/>
    </row>
    <row r="12" spans="1:15">
      <c r="A12" s="32"/>
      <c r="G12" s="39"/>
      <c r="H12" s="39"/>
      <c r="L12" s="38"/>
    </row>
    <row r="13" spans="1:15">
      <c r="A13" s="32"/>
    </row>
    <row r="14" spans="1:15">
      <c r="A14" s="32"/>
    </row>
    <row r="15" spans="1:15">
      <c r="A15" s="32"/>
    </row>
    <row r="16" spans="1:15">
      <c r="A16" s="32"/>
    </row>
    <row r="17" spans="1:2">
      <c r="A17" s="32"/>
    </row>
    <row r="18" spans="1:2">
      <c r="A18" s="32"/>
    </row>
    <row r="19" spans="1:2">
      <c r="A19" s="32"/>
    </row>
    <row r="20" spans="1:2">
      <c r="A20" s="32"/>
      <c r="B20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theme="9" tint="0.59999389629810485"/>
  </sheetPr>
  <dimension ref="A1:T26"/>
  <sheetViews>
    <sheetView rightToLeft="1" zoomScale="130" zoomScaleNormal="130" workbookViewId="0">
      <selection activeCell="D16" sqref="D16"/>
    </sheetView>
  </sheetViews>
  <sheetFormatPr defaultColWidth="9" defaultRowHeight="15"/>
  <cols>
    <col min="1" max="9" width="9" style="8"/>
    <col min="10" max="11" width="9" style="8" customWidth="1"/>
    <col min="12" max="16384" width="9" style="8"/>
  </cols>
  <sheetData>
    <row r="1" spans="1:20">
      <c r="A1" s="169" t="s">
        <v>140</v>
      </c>
      <c r="F1"/>
    </row>
    <row r="2" spans="1:20">
      <c r="A2" s="169" t="s">
        <v>62</v>
      </c>
    </row>
    <row r="3" spans="1:20">
      <c r="T3" s="37"/>
    </row>
    <row r="4" spans="1:20">
      <c r="G4" s="1"/>
      <c r="H4" s="1"/>
    </row>
    <row r="5" spans="1:20">
      <c r="G5" s="1"/>
      <c r="H5" s="1"/>
    </row>
    <row r="14" spans="1:20">
      <c r="A14" s="9"/>
      <c r="B14" s="9"/>
      <c r="C14" s="9"/>
      <c r="D14" s="9"/>
      <c r="E14" s="9"/>
      <c r="F14" s="9"/>
      <c r="G14" s="9"/>
      <c r="H14" s="9"/>
    </row>
    <row r="15" spans="1:20">
      <c r="A15" s="9"/>
      <c r="B15" s="9"/>
      <c r="C15" s="9"/>
      <c r="D15" s="9"/>
      <c r="E15" s="9"/>
      <c r="F15" s="9"/>
      <c r="G15" s="9"/>
      <c r="H15" s="9"/>
    </row>
    <row r="16" spans="1:20">
      <c r="A16" s="167" t="s">
        <v>150</v>
      </c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58"/>
      <c r="C21" s="9"/>
      <c r="D21" s="9"/>
      <c r="E21" s="9"/>
      <c r="F21" s="9" t="s">
        <v>101</v>
      </c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6">
    <tabColor rgb="FFFFFF00"/>
  </sheetPr>
  <dimension ref="A1:M19"/>
  <sheetViews>
    <sheetView rightToLeft="1" topLeftCell="D1" workbookViewId="0">
      <selection activeCell="E15" sqref="E15"/>
    </sheetView>
  </sheetViews>
  <sheetFormatPr defaultColWidth="9" defaultRowHeight="15"/>
  <cols>
    <col min="1" max="1" width="9" style="8"/>
    <col min="2" max="2" width="24.75" style="8" customWidth="1"/>
    <col min="3" max="3" width="25.375" style="8" customWidth="1"/>
    <col min="4" max="4" width="9" style="8"/>
    <col min="5" max="5" width="11.125" style="8" bestFit="1" customWidth="1"/>
    <col min="6" max="16384" width="9" style="8"/>
  </cols>
  <sheetData>
    <row r="1" spans="1:13" ht="90">
      <c r="A1" s="45" t="s">
        <v>14</v>
      </c>
      <c r="B1" s="46" t="s">
        <v>53</v>
      </c>
      <c r="C1" s="47" t="s">
        <v>52</v>
      </c>
      <c r="D1" s="46" t="s">
        <v>93</v>
      </c>
      <c r="E1" s="65" t="s">
        <v>82</v>
      </c>
      <c r="G1"/>
      <c r="H1"/>
      <c r="I1"/>
      <c r="J1"/>
      <c r="K1"/>
      <c r="L1"/>
      <c r="M1"/>
    </row>
    <row r="2" spans="1:13">
      <c r="A2" s="48">
        <v>2012</v>
      </c>
      <c r="B2" s="49">
        <v>1085.2000000000003</v>
      </c>
      <c r="C2" s="144">
        <v>-5141.7203539420161</v>
      </c>
      <c r="D2" s="8">
        <v>4080.6484855330873</v>
      </c>
      <c r="E2" s="8">
        <f>SUM(טבלה1226[[#This Row],[תנועות נטו במכשירי הון]:[תנועה נטו בחשיפה לשקלים באמצעות מכשירים נגזרים]])</f>
        <v>24.128131591071451</v>
      </c>
      <c r="G2"/>
      <c r="H2"/>
      <c r="I2"/>
      <c r="J2"/>
      <c r="K2"/>
      <c r="L2"/>
      <c r="M2"/>
    </row>
    <row r="3" spans="1:13">
      <c r="A3" s="48">
        <v>2013</v>
      </c>
      <c r="B3" s="49">
        <v>1721.9</v>
      </c>
      <c r="C3" s="144">
        <v>-2441.6622537028366</v>
      </c>
      <c r="D3" s="8">
        <v>-2972.2414344412464</v>
      </c>
      <c r="E3" s="8">
        <f>SUM(טבלה1226[[#This Row],[תנועות נטו במכשירי הון]:[תנועה נטו בחשיפה לשקלים באמצעות מכשירים נגזרים]])</f>
        <v>-3692.0036881440828</v>
      </c>
      <c r="G3"/>
      <c r="H3"/>
      <c r="I3"/>
      <c r="J3"/>
      <c r="K3"/>
      <c r="L3"/>
      <c r="M3"/>
    </row>
    <row r="4" spans="1:13">
      <c r="A4" s="48">
        <v>2014</v>
      </c>
      <c r="B4" s="49">
        <v>1223.2</v>
      </c>
      <c r="C4" s="144">
        <v>3561.4739848130043</v>
      </c>
      <c r="D4" s="8">
        <v>-6950.3663235309086</v>
      </c>
      <c r="E4" s="8">
        <f>SUM(טבלה1226[[#This Row],[תנועות נטו במכשירי הון]:[תנועה נטו בחשיפה לשקלים באמצעות מכשירים נגזרים]])</f>
        <v>-2165.692338717904</v>
      </c>
      <c r="H4" s="91"/>
    </row>
    <row r="5" spans="1:13">
      <c r="A5" s="48">
        <v>2015</v>
      </c>
      <c r="B5" s="49">
        <v>2178.9</v>
      </c>
      <c r="C5" s="144">
        <v>-814.0639316966201</v>
      </c>
      <c r="D5" s="8">
        <v>992.13292809561972</v>
      </c>
      <c r="E5" s="8">
        <f>SUM(טבלה1226[[#This Row],[תנועות נטו במכשירי הון]:[תנועה נטו בחשיפה לשקלים באמצעות מכשירים נגזרים]])</f>
        <v>2356.9689963989995</v>
      </c>
      <c r="H5" s="91"/>
    </row>
    <row r="6" spans="1:13">
      <c r="A6" s="48">
        <v>2016</v>
      </c>
      <c r="B6" s="49">
        <v>-642.20000000000005</v>
      </c>
      <c r="C6" s="144">
        <v>-526.40719548515926</v>
      </c>
      <c r="D6" s="8">
        <v>1760</v>
      </c>
      <c r="E6" s="8">
        <f>SUM(טבלה1226[[#This Row],[תנועות נטו במכשירי הון]:[תנועה נטו בחשיפה לשקלים באמצעות מכשירים נגזרים]])</f>
        <v>591.39280451484069</v>
      </c>
      <c r="H6" s="91"/>
    </row>
    <row r="7" spans="1:13">
      <c r="A7" s="48">
        <v>2017</v>
      </c>
      <c r="B7" s="120">
        <v>2568.3000000000002</v>
      </c>
      <c r="C7" s="121">
        <v>164.50358250384704</v>
      </c>
      <c r="D7" s="8">
        <v>-1831.3483095020092</v>
      </c>
      <c r="E7" s="8">
        <f>SUM(טבלה1226[[#This Row],[תנועות נטו במכשירי הון]:[תנועה נטו בחשיפה לשקלים באמצעות מכשירים נגזרים]])</f>
        <v>901.45527300183812</v>
      </c>
      <c r="H7" s="91"/>
    </row>
    <row r="8" spans="1:13">
      <c r="A8" s="48">
        <v>2018</v>
      </c>
      <c r="B8" s="49">
        <v>4029.1000000000008</v>
      </c>
      <c r="C8" s="144">
        <v>4056.3533381208053</v>
      </c>
      <c r="D8" s="8">
        <v>-11378.457363963036</v>
      </c>
      <c r="E8" s="8">
        <f>SUM(טבלה1226[[#This Row],[תנועות נטו במכשירי הון]:[תנועה נטו בחשיפה לשקלים באמצעות מכשירים נגזרים]])</f>
        <v>-3293.0040258422305</v>
      </c>
      <c r="H8" s="91"/>
    </row>
    <row r="9" spans="1:13">
      <c r="A9" s="48">
        <v>2019</v>
      </c>
      <c r="B9" s="120">
        <v>755.69999999999993</v>
      </c>
      <c r="C9" s="121">
        <v>-1549</v>
      </c>
      <c r="D9" s="8">
        <v>1313.2471015339943</v>
      </c>
      <c r="E9" s="8">
        <f>SUM(טבלה1226[[#This Row],[תנועות נטו במכשירי הון]:[תנועה נטו בחשיפה לשקלים באמצעות מכשירים נגזרים]])</f>
        <v>519.94710153399421</v>
      </c>
      <c r="H9" s="91"/>
    </row>
    <row r="10" spans="1:13">
      <c r="A10" s="19">
        <v>2020</v>
      </c>
      <c r="B10" s="120">
        <v>-920</v>
      </c>
      <c r="C10" s="121">
        <v>6280</v>
      </c>
      <c r="D10" s="8">
        <v>1851.137091204193</v>
      </c>
      <c r="E10" s="8">
        <f>SUM(טבלה1226[[#This Row],[תנועות נטו במכשירי הון]:[תנועה נטו בחשיפה לשקלים באמצעות מכשירים נגזרים]])</f>
        <v>7211.137091204193</v>
      </c>
      <c r="H10" s="91"/>
    </row>
    <row r="11" spans="1:13">
      <c r="A11" s="64">
        <v>2021</v>
      </c>
      <c r="B11" s="120">
        <v>4812</v>
      </c>
      <c r="C11" s="121">
        <v>16875</v>
      </c>
      <c r="D11" s="8">
        <v>-8519.8913041812375</v>
      </c>
      <c r="E11" s="8">
        <f>SUM(טבלה1226[[#This Row],[תנועות נטו במכשירי הון]:[תנועה נטו בחשיפה לשקלים באמצעות מכשירים נגזרים]])</f>
        <v>13167.108695818762</v>
      </c>
      <c r="H11" s="91"/>
    </row>
    <row r="12" spans="1:13">
      <c r="A12" s="84">
        <v>2022</v>
      </c>
      <c r="B12" s="120">
        <v>4701.1407550999993</v>
      </c>
      <c r="C12" s="121">
        <v>3511.4504331441985</v>
      </c>
      <c r="D12" s="5">
        <v>3503.0504561709713</v>
      </c>
      <c r="E12" s="8">
        <f>SUM(טבלה1226[[#This Row],[תנועות נטו במכשירי הון]:[תנועה נטו בחשיפה לשקלים באמצעות מכשירים נגזרים]])</f>
        <v>11715.641644415169</v>
      </c>
      <c r="H12" s="91"/>
    </row>
    <row r="13" spans="1:13">
      <c r="A13" s="87">
        <v>2023</v>
      </c>
      <c r="B13" s="120">
        <v>-275.13188769999999</v>
      </c>
      <c r="C13" s="145">
        <v>-12863.516719056861</v>
      </c>
      <c r="D13" s="32">
        <v>20710.38904532354</v>
      </c>
      <c r="E13" s="8">
        <f>SUM(טבלה1226[[#This Row],[תנועות נטו במכשירי הון]:[תנועה נטו בחשיפה לשקלים באמצעות מכשירים נגזרים]])</f>
        <v>7571.7404385666796</v>
      </c>
      <c r="H13" s="91"/>
    </row>
    <row r="14" spans="1:13">
      <c r="A14" s="122">
        <v>2024</v>
      </c>
      <c r="B14" s="120">
        <v>-199.10973829999995</v>
      </c>
      <c r="C14" s="121">
        <v>-1975.1978391738489</v>
      </c>
      <c r="D14" s="121">
        <v>1888</v>
      </c>
      <c r="E14" s="8">
        <f>SUM(טבלה1226[[#This Row],[תנועות נטו במכשירי הון]:[תנועה נטו בחשיפה לשקלים באמצעות מכשירים נגזרים]])</f>
        <v>-286.30757747384905</v>
      </c>
    </row>
    <row r="15" spans="1:13">
      <c r="A15" s="255">
        <v>2025</v>
      </c>
      <c r="B15" s="32">
        <v>4817.0180794000007</v>
      </c>
      <c r="C15" s="32">
        <v>-2461.2171770431223</v>
      </c>
      <c r="D15" s="32">
        <v>-4624.0316380485528</v>
      </c>
      <c r="E15" s="32">
        <f>SUM(טבלה1226[[#This Row],[תנועות נטו במכשירי הון]:[תנועה נטו בחשיפה לשקלים באמצעות מכשירים נגזרים]])</f>
        <v>-2268.2307356916745</v>
      </c>
    </row>
    <row r="19" spans="7:7">
      <c r="G19" s="2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9">
    <tabColor rgb="FFFFFF00"/>
  </sheetPr>
  <dimension ref="A1:H26"/>
  <sheetViews>
    <sheetView rightToLeft="1" topLeftCell="A7" zoomScale="145" zoomScaleNormal="145" workbookViewId="0">
      <selection activeCell="G7" sqref="G7"/>
    </sheetView>
  </sheetViews>
  <sheetFormatPr defaultColWidth="9" defaultRowHeight="15"/>
  <cols>
    <col min="1" max="16384" width="9" style="8"/>
  </cols>
  <sheetData>
    <row r="1" spans="1:8">
      <c r="A1" s="169" t="s">
        <v>136</v>
      </c>
    </row>
    <row r="2" spans="1:8">
      <c r="A2" s="169" t="s">
        <v>133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167" t="s">
        <v>135</v>
      </c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0">
    <tabColor rgb="FFFFFF00"/>
  </sheetPr>
  <dimension ref="A1:F26"/>
  <sheetViews>
    <sheetView rightToLeft="1" topLeftCell="D5" zoomScaleNormal="100" workbookViewId="0">
      <selection activeCell="F25" sqref="F25"/>
    </sheetView>
  </sheetViews>
  <sheetFormatPr defaultColWidth="9" defaultRowHeight="15"/>
  <cols>
    <col min="1" max="2" width="9" style="8"/>
    <col min="3" max="3" width="17.625" style="8" bestFit="1" customWidth="1"/>
    <col min="4" max="5" width="13.75" style="8" customWidth="1"/>
    <col min="6" max="6" width="16.5" style="8" customWidth="1"/>
    <col min="7" max="16384" width="9" style="8"/>
  </cols>
  <sheetData>
    <row r="1" spans="1:6">
      <c r="A1" s="16" t="s">
        <v>16</v>
      </c>
      <c r="B1" s="16" t="s">
        <v>15</v>
      </c>
      <c r="C1" s="16" t="s">
        <v>36</v>
      </c>
      <c r="D1" s="14" t="s">
        <v>51</v>
      </c>
      <c r="E1" s="15" t="s">
        <v>94</v>
      </c>
      <c r="F1" s="15" t="s">
        <v>95</v>
      </c>
    </row>
    <row r="2" spans="1:6">
      <c r="A2" s="1">
        <v>2024</v>
      </c>
      <c r="B2" s="66">
        <v>1</v>
      </c>
      <c r="C2" s="256">
        <v>-2.6837452606042715</v>
      </c>
      <c r="D2" s="257">
        <v>17.767102611784889</v>
      </c>
      <c r="E2" s="257">
        <v>46.077638749217876</v>
      </c>
      <c r="F2" s="258">
        <f t="shared" ref="F2:F13" si="0">SUM(C2:E2)</f>
        <v>61.160996100398492</v>
      </c>
    </row>
    <row r="3" spans="1:6">
      <c r="A3" s="1"/>
      <c r="B3" s="66">
        <v>2</v>
      </c>
      <c r="C3" s="256">
        <v>1.0045870274238695</v>
      </c>
      <c r="D3" s="257">
        <v>15.628388647052081</v>
      </c>
      <c r="E3" s="257">
        <v>49.831095227517871</v>
      </c>
      <c r="F3" s="258">
        <f t="shared" si="0"/>
        <v>66.464070901993821</v>
      </c>
    </row>
    <row r="4" spans="1:6">
      <c r="A4" s="1"/>
      <c r="B4" s="66">
        <v>3</v>
      </c>
      <c r="C4" s="256">
        <v>2.6323084897495899</v>
      </c>
      <c r="D4" s="257">
        <v>12.429464122819226</v>
      </c>
      <c r="E4" s="257">
        <v>48.061740966817872</v>
      </c>
      <c r="F4" s="258">
        <f t="shared" si="0"/>
        <v>63.123513579386689</v>
      </c>
    </row>
    <row r="5" spans="1:6">
      <c r="A5" s="1"/>
      <c r="B5" s="66">
        <v>4</v>
      </c>
      <c r="C5" s="256">
        <v>-3.0979381621057365</v>
      </c>
      <c r="D5" s="257">
        <v>11.258119394445348</v>
      </c>
      <c r="E5" s="257">
        <v>45.596194411117878</v>
      </c>
      <c r="F5" s="258">
        <f t="shared" si="0"/>
        <v>53.756375643457488</v>
      </c>
    </row>
    <row r="6" spans="1:6">
      <c r="A6" s="1"/>
      <c r="B6" s="66">
        <v>5</v>
      </c>
      <c r="C6" s="256">
        <v>-0.21548738495394354</v>
      </c>
      <c r="D6" s="259">
        <v>10.753534757102621</v>
      </c>
      <c r="E6" s="259">
        <v>44.82146493931787</v>
      </c>
      <c r="F6" s="258">
        <f t="shared" si="0"/>
        <v>55.359512311466545</v>
      </c>
    </row>
    <row r="7" spans="1:6">
      <c r="A7" s="1"/>
      <c r="B7" s="66">
        <v>6</v>
      </c>
      <c r="C7" s="256">
        <v>1.3317141595991997</v>
      </c>
      <c r="D7" s="259">
        <v>10.101752428270062</v>
      </c>
      <c r="E7" s="259">
        <v>43.903066137417873</v>
      </c>
      <c r="F7" s="258">
        <f t="shared" si="0"/>
        <v>55.336532725287135</v>
      </c>
    </row>
    <row r="8" spans="1:6">
      <c r="A8" s="1"/>
      <c r="B8" s="66">
        <v>7</v>
      </c>
      <c r="C8" s="256">
        <v>8.989449097469333E-3</v>
      </c>
      <c r="D8" s="257">
        <v>12.1325129026438</v>
      </c>
      <c r="E8" s="257">
        <v>44.395437847817867</v>
      </c>
      <c r="F8" s="258">
        <f t="shared" si="0"/>
        <v>56.53694019955914</v>
      </c>
    </row>
    <row r="9" spans="1:6">
      <c r="A9" s="1"/>
      <c r="B9" s="66">
        <v>8</v>
      </c>
      <c r="C9" s="256">
        <v>1.3522012762451123</v>
      </c>
      <c r="D9" s="257">
        <v>13.983532663794321</v>
      </c>
      <c r="E9" s="257">
        <v>48.023011039017874</v>
      </c>
      <c r="F9" s="258">
        <f t="shared" si="0"/>
        <v>63.358744979057306</v>
      </c>
    </row>
    <row r="10" spans="1:6">
      <c r="A10" s="1"/>
      <c r="B10" s="66">
        <v>9</v>
      </c>
      <c r="C10" s="256">
        <v>-0.88101186259979292</v>
      </c>
      <c r="D10" s="259">
        <v>13.689649134643936</v>
      </c>
      <c r="E10" s="259">
        <v>48.178975128417868</v>
      </c>
      <c r="F10" s="258">
        <f t="shared" si="0"/>
        <v>60.987612400462012</v>
      </c>
    </row>
    <row r="11" spans="1:6">
      <c r="A11" s="1"/>
      <c r="B11" s="66">
        <v>10</v>
      </c>
      <c r="C11" s="256">
        <v>-4.1815848618475577</v>
      </c>
      <c r="D11" s="257">
        <v>15.407518085858232</v>
      </c>
      <c r="E11" s="257">
        <v>50.346325170617874</v>
      </c>
      <c r="F11" s="258">
        <f t="shared" si="0"/>
        <v>61.572258394628548</v>
      </c>
    </row>
    <row r="12" spans="1:6">
      <c r="A12" s="1"/>
      <c r="B12" s="66">
        <v>11</v>
      </c>
      <c r="C12" s="256">
        <v>-3.0064622276390947</v>
      </c>
      <c r="D12" s="257">
        <v>17.801191320498912</v>
      </c>
      <c r="E12" s="257">
        <v>52.544867679017869</v>
      </c>
      <c r="F12" s="258">
        <f t="shared" si="0"/>
        <v>67.339596771877694</v>
      </c>
    </row>
    <row r="13" spans="1:6">
      <c r="A13" s="1"/>
      <c r="B13" s="66">
        <v>12</v>
      </c>
      <c r="C13" s="256">
        <v>-1.9338919970950084</v>
      </c>
      <c r="D13" s="259">
        <v>18.534109681526839</v>
      </c>
      <c r="E13" s="259">
        <v>55.424165303617876</v>
      </c>
      <c r="F13" s="258">
        <f t="shared" si="0"/>
        <v>72.024382988049709</v>
      </c>
    </row>
    <row r="14" spans="1:6">
      <c r="A14" s="1">
        <v>2025</v>
      </c>
      <c r="B14" s="66">
        <v>1</v>
      </c>
      <c r="C14" s="256">
        <v>-3.8339401127441377</v>
      </c>
      <c r="D14" s="257">
        <v>20.244886781640623</v>
      </c>
      <c r="E14" s="257">
        <v>58.189414456817893</v>
      </c>
      <c r="F14" s="258">
        <v>74.600361125714372</v>
      </c>
    </row>
    <row r="15" spans="1:6">
      <c r="A15" s="1"/>
      <c r="B15" s="66">
        <v>2</v>
      </c>
      <c r="C15" s="256">
        <v>-2.320687343161393</v>
      </c>
      <c r="D15" s="257">
        <v>19.860486318426574</v>
      </c>
      <c r="E15" s="257">
        <v>59.190719069617877</v>
      </c>
      <c r="F15" s="258">
        <v>76.730518044883055</v>
      </c>
    </row>
    <row r="16" spans="1:6">
      <c r="A16" s="1"/>
      <c r="B16" s="66">
        <v>3</v>
      </c>
      <c r="C16" s="256">
        <v>-8.5011870757518704</v>
      </c>
      <c r="D16" s="259">
        <v>20.053091260944591</v>
      </c>
      <c r="E16" s="259">
        <v>55.963275408017871</v>
      </c>
      <c r="F16" s="258">
        <v>67.51517959321059</v>
      </c>
    </row>
    <row r="17" spans="1:6">
      <c r="A17" s="1"/>
      <c r="B17" s="66">
        <v>4</v>
      </c>
      <c r="C17" s="256">
        <v>-11.826474091346041</v>
      </c>
      <c r="D17" s="257">
        <v>25.304603845014341</v>
      </c>
      <c r="E17" s="257">
        <v>60.573877840617854</v>
      </c>
      <c r="F17" s="258">
        <v>74.052007594286152</v>
      </c>
    </row>
    <row r="18" spans="1:6">
      <c r="A18" s="1"/>
      <c r="B18" s="66">
        <v>5</v>
      </c>
      <c r="C18" s="256">
        <v>-3.7401629754858079</v>
      </c>
      <c r="D18" s="257">
        <v>23.125501908465488</v>
      </c>
      <c r="E18" s="257">
        <v>68.085050775017862</v>
      </c>
      <c r="F18" s="258">
        <v>87.470389707997541</v>
      </c>
    </row>
    <row r="19" spans="1:6">
      <c r="A19" s="1"/>
      <c r="B19" s="66">
        <v>6</v>
      </c>
      <c r="C19" s="256">
        <v>-1.5248086633753701</v>
      </c>
      <c r="D19" s="259">
        <v>23.786395267199662</v>
      </c>
      <c r="E19" s="259">
        <v>79.399128476717848</v>
      </c>
      <c r="F19" s="258">
        <v>101.66071508054215</v>
      </c>
    </row>
    <row r="20" spans="1:6">
      <c r="A20" s="1"/>
      <c r="B20" s="66">
        <v>7</v>
      </c>
      <c r="C20" s="256">
        <v>-3.8470605859654681</v>
      </c>
      <c r="D20" s="257">
        <v>21.811278042854621</v>
      </c>
      <c r="E20" s="257">
        <v>81.697248746317868</v>
      </c>
      <c r="F20" s="258">
        <v>99.661466203207027</v>
      </c>
    </row>
    <row r="21" spans="1:6">
      <c r="A21" s="1"/>
      <c r="B21" s="66">
        <v>8</v>
      </c>
      <c r="C21" s="256">
        <v>-0.42176334561884871</v>
      </c>
      <c r="D21" s="257">
        <v>21.574287042098049</v>
      </c>
      <c r="E21" s="257">
        <v>83.162297128417862</v>
      </c>
      <c r="F21" s="258">
        <v>104.31482082489707</v>
      </c>
    </row>
    <row r="22" spans="1:6">
      <c r="A22" s="1"/>
      <c r="B22" s="66">
        <v>9</v>
      </c>
      <c r="C22" s="256">
        <v>-1.0787107851057662</v>
      </c>
      <c r="D22" s="259">
        <v>20.916594330415162</v>
      </c>
      <c r="E22" s="259">
        <v>87.007724302117865</v>
      </c>
      <c r="F22" s="258">
        <v>106.84560784742726</v>
      </c>
    </row>
    <row r="23" spans="1:6">
      <c r="A23" s="1"/>
      <c r="B23" s="66">
        <v>10</v>
      </c>
      <c r="C23" s="67">
        <v>-2.7129567345431713</v>
      </c>
      <c r="D23" s="85">
        <v>22.611010662805132</v>
      </c>
      <c r="E23" s="85">
        <v>90.633673844217896</v>
      </c>
      <c r="F23" s="91">
        <v>110.53172777247985</v>
      </c>
    </row>
    <row r="24" spans="1:6">
      <c r="A24" s="1"/>
      <c r="B24" s="66">
        <v>11</v>
      </c>
      <c r="C24" s="67">
        <v>-3.4376819703015209</v>
      </c>
      <c r="D24" s="85">
        <v>21.965341171329147</v>
      </c>
      <c r="E24" s="85">
        <v>93.484728663217894</v>
      </c>
      <c r="F24" s="91">
        <v>112.01238786424551</v>
      </c>
    </row>
    <row r="25" spans="1:6">
      <c r="A25" s="1"/>
      <c r="B25" s="66">
        <v>12</v>
      </c>
      <c r="C25" s="67">
        <v>-6.5574874932278835</v>
      </c>
      <c r="D25" s="85">
        <v>21.161747618432603</v>
      </c>
      <c r="E25" s="85">
        <v>98.193220346917883</v>
      </c>
      <c r="F25" s="91">
        <v>112.7974804721226</v>
      </c>
    </row>
    <row r="26" spans="1:6">
      <c r="A26" s="1"/>
      <c r="B26" s="66"/>
      <c r="C26" s="67"/>
      <c r="D26" s="85"/>
      <c r="E26" s="85"/>
      <c r="F26" s="91">
        <f>F25-F13</f>
        <v>40.773097484072892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3">
    <tabColor rgb="FFFFFF00"/>
  </sheetPr>
  <dimension ref="A1:H26"/>
  <sheetViews>
    <sheetView rightToLeft="1" topLeftCell="A4" zoomScale="205" zoomScaleNormal="205" workbookViewId="0">
      <selection activeCell="G11" sqref="G11"/>
    </sheetView>
  </sheetViews>
  <sheetFormatPr defaultColWidth="9" defaultRowHeight="15"/>
  <cols>
    <col min="1" max="1" width="11.25" style="8" customWidth="1"/>
    <col min="2" max="2" width="13.75" style="8" customWidth="1"/>
    <col min="3" max="16384" width="9" style="8"/>
  </cols>
  <sheetData>
    <row r="1" spans="1:8">
      <c r="A1" s="184" t="s">
        <v>137</v>
      </c>
    </row>
    <row r="2" spans="1:8">
      <c r="A2" s="184" t="s">
        <v>149</v>
      </c>
    </row>
    <row r="3" spans="1:8">
      <c r="A3" s="40"/>
    </row>
    <row r="4" spans="1:8">
      <c r="A4" s="40"/>
    </row>
    <row r="5" spans="1:8">
      <c r="A5" s="40"/>
    </row>
    <row r="6" spans="1:8">
      <c r="A6" s="40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167" t="s">
        <v>135</v>
      </c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rgb="FFFFFF00"/>
  </sheetPr>
  <dimension ref="A1:Q53"/>
  <sheetViews>
    <sheetView rightToLeft="1" zoomScaleNormal="100" workbookViewId="0">
      <selection activeCell="E9" sqref="C9:E9"/>
    </sheetView>
  </sheetViews>
  <sheetFormatPr defaultColWidth="9" defaultRowHeight="15"/>
  <cols>
    <col min="1" max="1" width="5.625" style="30" customWidth="1"/>
    <col min="2" max="2" width="23" style="30" customWidth="1"/>
    <col min="3" max="4" width="16.125" style="30" customWidth="1"/>
    <col min="5" max="13" width="9" style="30"/>
    <col min="14" max="14" width="9.75" style="30" bestFit="1" customWidth="1"/>
    <col min="15" max="16384" width="9" style="30"/>
  </cols>
  <sheetData>
    <row r="1" spans="1:17">
      <c r="A1" s="21" t="s">
        <v>16</v>
      </c>
      <c r="B1" s="22" t="s">
        <v>132</v>
      </c>
      <c r="C1" s="17" t="s">
        <v>58</v>
      </c>
      <c r="D1" s="17" t="s">
        <v>59</v>
      </c>
      <c r="E1" s="98" t="s">
        <v>105</v>
      </c>
    </row>
    <row r="2" spans="1:17">
      <c r="A2" s="20" t="s">
        <v>20</v>
      </c>
      <c r="B2" s="44">
        <v>-1.8525941710430471</v>
      </c>
      <c r="C2" s="44">
        <v>30.520010509930177</v>
      </c>
      <c r="D2" s="44">
        <v>-29.302535143554294</v>
      </c>
      <c r="E2" s="96">
        <v>-3.0700695374189308</v>
      </c>
    </row>
    <row r="3" spans="1:17">
      <c r="A3" s="20" t="s">
        <v>33</v>
      </c>
      <c r="B3" s="44">
        <v>10.689547638935785</v>
      </c>
      <c r="C3" s="44">
        <v>37.184882436639192</v>
      </c>
      <c r="D3" s="44">
        <v>-25.059152317564614</v>
      </c>
      <c r="E3" s="96">
        <v>-1.4361824801387932</v>
      </c>
    </row>
    <row r="4" spans="1:17">
      <c r="A4" s="20" t="s">
        <v>49</v>
      </c>
      <c r="B4" s="44">
        <v>3.1235034479082007</v>
      </c>
      <c r="C4" s="44">
        <v>31.847277376609686</v>
      </c>
      <c r="D4" s="44">
        <v>-27.700974279719421</v>
      </c>
      <c r="E4" s="96">
        <v>-1.0227996489820619</v>
      </c>
    </row>
    <row r="5" spans="1:17">
      <c r="A5" s="20" t="s">
        <v>79</v>
      </c>
      <c r="B5" s="44">
        <v>-0.26784988577575763</v>
      </c>
      <c r="C5" s="44">
        <v>48.140041705994321</v>
      </c>
      <c r="D5" s="44">
        <v>-43.231189141983748</v>
      </c>
      <c r="E5" s="96">
        <v>-5.1767024497863332</v>
      </c>
      <c r="I5" s="273" t="s">
        <v>87</v>
      </c>
      <c r="J5" s="274"/>
      <c r="K5" s="274"/>
      <c r="L5" s="274"/>
      <c r="N5" t="s">
        <v>14</v>
      </c>
      <c r="O5" t="s">
        <v>274</v>
      </c>
      <c r="P5" t="s">
        <v>275</v>
      </c>
      <c r="Q5" t="s">
        <v>276</v>
      </c>
    </row>
    <row r="6" spans="1:17">
      <c r="A6" s="20">
        <v>2022</v>
      </c>
      <c r="B6" s="44">
        <v>-11.919050632002495</v>
      </c>
      <c r="C6" s="44">
        <v>51.429087035495755</v>
      </c>
      <c r="D6" s="44">
        <v>-55.931395753194906</v>
      </c>
      <c r="E6" s="96">
        <v>-7.4167419143033442</v>
      </c>
      <c r="I6" s="275" t="s">
        <v>269</v>
      </c>
      <c r="J6" s="89">
        <v>-17566.192521895107</v>
      </c>
      <c r="K6" s="89">
        <v>11967.482768085127</v>
      </c>
      <c r="L6" s="89">
        <v>-8026.1876829874873</v>
      </c>
      <c r="N6" s="276">
        <v>44562</v>
      </c>
      <c r="O6">
        <v>-6871.2985058928416</v>
      </c>
      <c r="P6">
        <v>3379.8796052194871</v>
      </c>
      <c r="Q6">
        <v>-4486.7182490867754</v>
      </c>
    </row>
    <row r="7" spans="1:17">
      <c r="A7" s="95">
        <v>2023</v>
      </c>
      <c r="B7" s="44">
        <v>1.9114840149084591</v>
      </c>
      <c r="C7" s="96">
        <v>48.826999999999998</v>
      </c>
      <c r="D7" s="96">
        <v>-42.225271643596393</v>
      </c>
      <c r="E7" s="96">
        <v>-4.6902443414951449</v>
      </c>
      <c r="I7" s="275" t="s">
        <v>270</v>
      </c>
      <c r="J7" s="89">
        <v>-15653.81122851299</v>
      </c>
      <c r="K7" s="89">
        <v>11618.211992101042</v>
      </c>
      <c r="L7" s="89">
        <v>-6096.6586882956917</v>
      </c>
      <c r="N7" s="276">
        <v>44593</v>
      </c>
      <c r="O7">
        <v>-6257.1080381890515</v>
      </c>
      <c r="P7">
        <v>3826.5631757378533</v>
      </c>
      <c r="Q7">
        <v>-3364.0446265197538</v>
      </c>
    </row>
    <row r="8" spans="1:17">
      <c r="A8" s="124">
        <v>2024</v>
      </c>
      <c r="B8" s="97">
        <v>4.2030000000000003</v>
      </c>
      <c r="C8" s="97">
        <v>46.128999999999998</v>
      </c>
      <c r="D8" s="97">
        <v>-37.524999999999999</v>
      </c>
      <c r="E8" s="96">
        <v>-4.4000000000000004</v>
      </c>
      <c r="I8" s="275" t="s">
        <v>271</v>
      </c>
      <c r="J8" s="89">
        <v>-11453.137434631435</v>
      </c>
      <c r="K8" s="89">
        <v>14602.004022853422</v>
      </c>
      <c r="L8" s="89">
        <v>978.33738034257067</v>
      </c>
      <c r="N8" s="276">
        <v>44621</v>
      </c>
      <c r="O8">
        <v>-4437.785977813216</v>
      </c>
      <c r="P8">
        <v>4761.039987127785</v>
      </c>
      <c r="Q8">
        <v>-175.4248073809573</v>
      </c>
    </row>
    <row r="9" spans="1:17">
      <c r="A9" s="124">
        <v>2025</v>
      </c>
      <c r="B9" s="97">
        <v>16.100000000000001</v>
      </c>
      <c r="C9" s="97">
        <v>54.06</v>
      </c>
      <c r="D9" s="97">
        <v>-35.700000000000003</v>
      </c>
      <c r="E9" s="97">
        <v>-2.2599999999999998</v>
      </c>
      <c r="I9" s="275" t="s">
        <v>272</v>
      </c>
      <c r="J9" s="89">
        <v>-11419.33893005541</v>
      </c>
      <c r="K9" s="89">
        <v>13094.39980321771</v>
      </c>
      <c r="L9" s="89">
        <v>-216.46167535118536</v>
      </c>
      <c r="N9" s="276">
        <v>44652</v>
      </c>
      <c r="O9">
        <v>-5133.2769767834916</v>
      </c>
      <c r="P9">
        <v>3488.5990339060586</v>
      </c>
      <c r="Q9">
        <v>-2363.4945691765802</v>
      </c>
    </row>
    <row r="10" spans="1:17">
      <c r="I10" s="273" t="s">
        <v>98</v>
      </c>
      <c r="J10" s="274"/>
      <c r="K10" s="274"/>
      <c r="L10" s="274"/>
      <c r="N10" s="276">
        <v>44682</v>
      </c>
      <c r="O10">
        <v>-5526.4392471772089</v>
      </c>
      <c r="P10">
        <v>4126.7315266566029</v>
      </c>
      <c r="Q10">
        <v>-1953.3633281569494</v>
      </c>
    </row>
    <row r="11" spans="1:17">
      <c r="I11" s="275" t="s">
        <v>269</v>
      </c>
      <c r="J11" s="89">
        <v>-12403.743720567782</v>
      </c>
      <c r="K11" s="89">
        <v>14110.469617972365</v>
      </c>
      <c r="L11" s="89">
        <v>654.32866088279457</v>
      </c>
      <c r="N11" s="276">
        <v>44713</v>
      </c>
      <c r="O11">
        <v>-4994.0950045522886</v>
      </c>
      <c r="P11">
        <v>4002.8814315383815</v>
      </c>
      <c r="Q11">
        <v>-1779.800790962162</v>
      </c>
    </row>
    <row r="12" spans="1:17">
      <c r="I12" s="275" t="s">
        <v>270</v>
      </c>
      <c r="J12" s="89">
        <v>-11139.920046020412</v>
      </c>
      <c r="K12" s="89">
        <v>11364.889515629642</v>
      </c>
      <c r="L12" s="89">
        <v>-1052.1464499874585</v>
      </c>
      <c r="N12" s="276">
        <v>44743</v>
      </c>
      <c r="O12">
        <v>-3202.0845593658055</v>
      </c>
      <c r="P12">
        <v>4621.4654327938078</v>
      </c>
      <c r="Q12">
        <v>1077.1141585188327</v>
      </c>
    </row>
    <row r="13" spans="1:17">
      <c r="I13" s="275" t="s">
        <v>271</v>
      </c>
      <c r="J13" s="89">
        <v>-11141.992301184273</v>
      </c>
      <c r="K13" s="89">
        <v>9754.2280537723054</v>
      </c>
      <c r="L13" s="89">
        <v>-3317.2293357675358</v>
      </c>
      <c r="N13" s="276">
        <v>44774</v>
      </c>
      <c r="O13">
        <v>-2992.5949684906209</v>
      </c>
      <c r="P13">
        <v>6444.9249075524267</v>
      </c>
      <c r="Q13">
        <v>2894.3469887681094</v>
      </c>
    </row>
    <row r="14" spans="1:17">
      <c r="I14" s="275" t="s">
        <v>272</v>
      </c>
      <c r="J14" s="89">
        <v>-7454.5265131012493</v>
      </c>
      <c r="K14" s="89">
        <v>13514.962900219733</v>
      </c>
      <c r="L14" s="89">
        <v>5077.5447089200861</v>
      </c>
      <c r="N14" s="276">
        <v>44805</v>
      </c>
      <c r="O14">
        <v>-5258.4579067750092</v>
      </c>
      <c r="P14">
        <v>3535.6136825071867</v>
      </c>
      <c r="Q14">
        <v>-2993.1237669443713</v>
      </c>
    </row>
    <row r="15" spans="1:17">
      <c r="I15" s="273" t="s">
        <v>122</v>
      </c>
      <c r="J15" s="274"/>
      <c r="K15" s="274"/>
      <c r="L15" s="274"/>
      <c r="N15" s="276">
        <v>44835</v>
      </c>
      <c r="O15">
        <v>-3507.5099470523755</v>
      </c>
      <c r="P15">
        <v>4139.6904725904587</v>
      </c>
      <c r="Q15">
        <v>-39.930972147027568</v>
      </c>
    </row>
    <row r="16" spans="1:17">
      <c r="I16" s="275" t="s">
        <v>269</v>
      </c>
      <c r="J16" s="89">
        <v>-8375.0455141844122</v>
      </c>
      <c r="K16" s="89">
        <v>11127.97619469551</v>
      </c>
      <c r="L16" s="89">
        <v>1967.1058826221347</v>
      </c>
      <c r="N16" s="276">
        <v>44866</v>
      </c>
      <c r="O16">
        <v>-3430.9414877682884</v>
      </c>
      <c r="P16">
        <v>4803.6392901327754</v>
      </c>
      <c r="Q16">
        <v>892.87885317997484</v>
      </c>
    </row>
    <row r="17" spans="9:17">
      <c r="I17" s="275" t="s">
        <v>270</v>
      </c>
      <c r="J17" s="89">
        <v>-10207.607619653965</v>
      </c>
      <c r="K17" s="89">
        <v>9077.3699590184533</v>
      </c>
      <c r="L17" s="89">
        <v>-2454.1051462898981</v>
      </c>
      <c r="N17" s="276">
        <v>44896</v>
      </c>
      <c r="O17">
        <v>-4480.887495234746</v>
      </c>
      <c r="P17">
        <v>4151.0700404944746</v>
      </c>
      <c r="Q17">
        <v>-1069.4095563841327</v>
      </c>
    </row>
    <row r="18" spans="9:17">
      <c r="I18" s="275" t="s">
        <v>271</v>
      </c>
      <c r="J18" s="89">
        <v>-10400.405041988341</v>
      </c>
      <c r="K18" s="89">
        <v>11646.138118667648</v>
      </c>
      <c r="L18" s="89">
        <v>29.65128150733176</v>
      </c>
      <c r="N18" s="276">
        <v>44927</v>
      </c>
      <c r="O18">
        <v>-2913.5843092593195</v>
      </c>
      <c r="P18">
        <v>6217.6581040493329</v>
      </c>
      <c r="Q18">
        <v>2771.8680260724559</v>
      </c>
    </row>
    <row r="19" spans="9:17">
      <c r="I19" s="275" t="s">
        <v>272</v>
      </c>
      <c r="J19" s="89">
        <v>-8394.2933810885952</v>
      </c>
      <c r="K19" s="89">
        <v>14034.82347146002</v>
      </c>
      <c r="L19" s="89">
        <v>4791.6316347444235</v>
      </c>
      <c r="N19" s="276">
        <v>44958</v>
      </c>
      <c r="O19">
        <v>-5840.0025505716821</v>
      </c>
      <c r="P19">
        <v>3850.3353933758208</v>
      </c>
      <c r="Q19">
        <v>-2124.762491022746</v>
      </c>
    </row>
    <row r="20" spans="9:17">
      <c r="I20" s="273"/>
      <c r="J20" s="274"/>
      <c r="K20" s="274"/>
      <c r="L20" s="274"/>
      <c r="N20" s="276">
        <v>44986</v>
      </c>
      <c r="O20">
        <v>-3650.1568607367808</v>
      </c>
      <c r="P20">
        <v>4042.4761205472123</v>
      </c>
      <c r="Q20">
        <v>7.2231258330846444</v>
      </c>
    </row>
    <row r="21" spans="9:17">
      <c r="I21" s="275" t="s">
        <v>269</v>
      </c>
      <c r="J21" s="89">
        <v>-11352.652208587679</v>
      </c>
      <c r="K21" s="89">
        <v>10696.938062560805</v>
      </c>
      <c r="L21" s="89">
        <v>-2407.4611648058153</v>
      </c>
      <c r="N21" s="276">
        <v>45017</v>
      </c>
      <c r="O21">
        <v>-3000.0692029923598</v>
      </c>
      <c r="P21">
        <v>2965.9830113882076</v>
      </c>
      <c r="Q21">
        <v>-462.23313781131793</v>
      </c>
    </row>
    <row r="22" spans="9:17">
      <c r="I22" s="275" t="s">
        <v>270</v>
      </c>
      <c r="J22" s="89">
        <v>-9212.0479496643238</v>
      </c>
      <c r="K22" s="89">
        <v>15110.91365304292</v>
      </c>
      <c r="L22" s="89">
        <v>5343.4134373943234</v>
      </c>
      <c r="N22" s="276">
        <v>45047</v>
      </c>
      <c r="O22">
        <v>-4985.5666703656243</v>
      </c>
      <c r="P22">
        <v>3848.5549932966328</v>
      </c>
      <c r="Q22">
        <v>-1694.2858870645312</v>
      </c>
    </row>
    <row r="23" spans="9:17">
      <c r="I23" s="275" t="s">
        <v>271</v>
      </c>
      <c r="J23" s="89">
        <v>-6581.7006253396567</v>
      </c>
      <c r="K23" s="89">
        <v>13872.212539310207</v>
      </c>
      <c r="L23" s="89">
        <v>7473.7125127976524</v>
      </c>
      <c r="N23" s="276">
        <v>45078</v>
      </c>
      <c r="O23">
        <v>-3154.2841726624288</v>
      </c>
      <c r="P23">
        <v>4550.3515109448026</v>
      </c>
      <c r="Q23">
        <v>1104.3725748883905</v>
      </c>
    </row>
    <row r="24" spans="9:17">
      <c r="I24" s="275" t="s">
        <v>272</v>
      </c>
      <c r="J24" s="89">
        <v>-5922.7860156416609</v>
      </c>
      <c r="K24" s="89">
        <v>9143.2428070346214</v>
      </c>
      <c r="L24" s="89">
        <v>3087.834257271752</v>
      </c>
      <c r="N24" s="276">
        <v>45108</v>
      </c>
      <c r="O24">
        <v>-2788.7222448486277</v>
      </c>
      <c r="P24">
        <v>3080.7300068639802</v>
      </c>
      <c r="Q24">
        <v>-122.70272986796542</v>
      </c>
    </row>
    <row r="25" spans="9:17">
      <c r="N25" s="276">
        <v>45139</v>
      </c>
      <c r="O25">
        <v>-5011.2791816035369</v>
      </c>
      <c r="P25">
        <v>3075.5643744763724</v>
      </c>
      <c r="Q25">
        <v>-2494.8260491961496</v>
      </c>
    </row>
    <row r="26" spans="9:17">
      <c r="J26" s="30">
        <f>J24-O53</f>
        <v>-3204.2613999810187</v>
      </c>
      <c r="K26" s="30">
        <f>K24-P53</f>
        <v>3906.4546920499006</v>
      </c>
      <c r="L26" s="30">
        <f>L24-Q53</f>
        <v>467.58444997221704</v>
      </c>
      <c r="N26" s="276">
        <v>45170</v>
      </c>
      <c r="O26">
        <v>-3341.9908747321083</v>
      </c>
      <c r="P26">
        <v>3597.9336724319533</v>
      </c>
      <c r="Q26">
        <v>-699.70055670342083</v>
      </c>
    </row>
    <row r="27" spans="9:17">
      <c r="N27" s="276">
        <v>45200</v>
      </c>
      <c r="O27">
        <v>-3904.4149207003861</v>
      </c>
      <c r="P27">
        <v>3408.985650686614</v>
      </c>
      <c r="Q27">
        <v>-1009.6560568699148</v>
      </c>
    </row>
    <row r="28" spans="9:17">
      <c r="N28" s="276">
        <v>45231</v>
      </c>
      <c r="O28">
        <v>-1775.4868775499644</v>
      </c>
      <c r="P28">
        <v>5446.5252167600047</v>
      </c>
      <c r="Q28">
        <v>3611.5554915639295</v>
      </c>
    </row>
    <row r="29" spans="9:17">
      <c r="N29" s="276">
        <v>45261</v>
      </c>
      <c r="O29">
        <v>-1774.6247148508987</v>
      </c>
      <c r="P29">
        <v>4659.4520327731134</v>
      </c>
      <c r="Q29">
        <v>2475.6452742260713</v>
      </c>
    </row>
    <row r="30" spans="9:17">
      <c r="N30" s="276">
        <v>45292</v>
      </c>
      <c r="O30">
        <v>-2877.6089569872624</v>
      </c>
      <c r="P30">
        <v>3758.9265215242067</v>
      </c>
      <c r="Q30">
        <v>449.26379926406253</v>
      </c>
    </row>
    <row r="31" spans="9:17">
      <c r="N31" s="276">
        <v>45323</v>
      </c>
      <c r="O31">
        <v>-2267.7574206485319</v>
      </c>
      <c r="P31">
        <v>4522.1013642814969</v>
      </c>
      <c r="Q31">
        <v>2269.0838522119029</v>
      </c>
    </row>
    <row r="32" spans="9:17">
      <c r="N32" s="276">
        <v>45352</v>
      </c>
      <c r="O32">
        <v>-3229.6791365486174</v>
      </c>
      <c r="P32">
        <v>2846.9483088898069</v>
      </c>
      <c r="Q32">
        <v>-751.24176885383076</v>
      </c>
    </row>
    <row r="33" spans="14:17">
      <c r="N33" s="276">
        <v>45383</v>
      </c>
      <c r="O33">
        <v>-4660.4584849784333</v>
      </c>
      <c r="P33">
        <v>2302.9844518308437</v>
      </c>
      <c r="Q33">
        <v>-3077.7564489440729</v>
      </c>
    </row>
    <row r="34" spans="14:17">
      <c r="N34" s="276">
        <v>45413</v>
      </c>
      <c r="O34">
        <v>-2179.9370336350803</v>
      </c>
      <c r="P34">
        <v>3667.0343700644316</v>
      </c>
      <c r="Q34">
        <v>1081.0908505241578</v>
      </c>
    </row>
    <row r="35" spans="14:17">
      <c r="N35" s="276">
        <v>45444</v>
      </c>
      <c r="O35">
        <v>-3367.2121010404521</v>
      </c>
      <c r="P35">
        <v>3107.351137123178</v>
      </c>
      <c r="Q35">
        <v>-457.43954786998302</v>
      </c>
    </row>
    <row r="36" spans="14:17">
      <c r="N36" s="276">
        <v>45474</v>
      </c>
      <c r="O36">
        <v>-3890.7817094917928</v>
      </c>
      <c r="P36">
        <v>5121.2432325079535</v>
      </c>
      <c r="Q36">
        <v>1111.7038139786564</v>
      </c>
    </row>
    <row r="37" spans="14:17">
      <c r="N37" s="276">
        <v>45505</v>
      </c>
      <c r="O37">
        <v>-3566.1264979037824</v>
      </c>
      <c r="P37">
        <v>3354.9148259832791</v>
      </c>
      <c r="Q37">
        <v>-482.41819446014392</v>
      </c>
    </row>
    <row r="38" spans="14:17">
      <c r="N38" s="276">
        <v>45536</v>
      </c>
      <c r="O38">
        <v>-2943.4968345927659</v>
      </c>
      <c r="P38">
        <v>3169.980060176415</v>
      </c>
      <c r="Q38">
        <v>-599.63433801118072</v>
      </c>
    </row>
    <row r="39" spans="14:17">
      <c r="N39" s="276">
        <v>45566</v>
      </c>
      <c r="O39">
        <v>-2732.5918460432636</v>
      </c>
      <c r="P39">
        <v>3829.5943589744311</v>
      </c>
      <c r="Q39">
        <v>746.02173202663425</v>
      </c>
    </row>
    <row r="40" spans="14:17">
      <c r="N40" s="276">
        <v>45597</v>
      </c>
      <c r="O40">
        <v>-2439.2422669922598</v>
      </c>
      <c r="P40">
        <v>5601.0157420200239</v>
      </c>
      <c r="Q40">
        <v>3031.5225333624467</v>
      </c>
    </row>
    <row r="41" spans="14:17">
      <c r="N41" s="276">
        <v>45627</v>
      </c>
      <c r="O41">
        <v>-3222.4592680530714</v>
      </c>
      <c r="P41">
        <v>4604.2133704655662</v>
      </c>
      <c r="Q41">
        <v>1014.0873693553427</v>
      </c>
    </row>
    <row r="42" spans="14:17">
      <c r="N42" s="276">
        <v>45658</v>
      </c>
      <c r="O42">
        <v>-3160.0716284478258</v>
      </c>
      <c r="P42">
        <v>4803.2162707734869</v>
      </c>
      <c r="Q42">
        <v>1221.4628233424332</v>
      </c>
    </row>
    <row r="43" spans="14:17">
      <c r="N43" s="276">
        <v>45689</v>
      </c>
      <c r="O43">
        <v>-2536.6001815767722</v>
      </c>
      <c r="P43">
        <v>3996.4845156609854</v>
      </c>
      <c r="Q43">
        <v>1066.7535192515809</v>
      </c>
    </row>
    <row r="44" spans="14:17">
      <c r="N44" s="276">
        <v>45717</v>
      </c>
      <c r="O44">
        <v>-5655.9803985630806</v>
      </c>
      <c r="P44">
        <v>1897.2372761263316</v>
      </c>
      <c r="Q44">
        <v>-4695.6775073998297</v>
      </c>
    </row>
    <row r="45" spans="14:17">
      <c r="N45" s="276">
        <v>45748</v>
      </c>
      <c r="O45">
        <v>-5310.537207364926</v>
      </c>
      <c r="P45">
        <v>3310.1437059950167</v>
      </c>
      <c r="Q45">
        <v>-2760.8370072534494</v>
      </c>
    </row>
    <row r="46" spans="14:17">
      <c r="N46" s="276">
        <v>45778</v>
      </c>
      <c r="O46">
        <v>-1885.9919578765723</v>
      </c>
      <c r="P46">
        <v>6535.7155294253753</v>
      </c>
      <c r="Q46">
        <v>4844.0703976921577</v>
      </c>
    </row>
    <row r="47" spans="14:17">
      <c r="N47" s="276">
        <v>45809</v>
      </c>
      <c r="O47">
        <v>-2015.518784422826</v>
      </c>
      <c r="P47">
        <v>5265.0544176225294</v>
      </c>
      <c r="Q47">
        <v>3260.1800469556156</v>
      </c>
    </row>
    <row r="48" spans="14:17">
      <c r="N48" s="276">
        <v>45839</v>
      </c>
      <c r="O48">
        <v>-2135.6839693651427</v>
      </c>
      <c r="P48">
        <v>4535.1317605267941</v>
      </c>
      <c r="Q48">
        <v>2603.3044100298239</v>
      </c>
    </row>
    <row r="49" spans="14:17">
      <c r="N49" s="276">
        <v>45870</v>
      </c>
      <c r="O49">
        <v>-2597.3269104552919</v>
      </c>
      <c r="P49">
        <v>4186.1568666742814</v>
      </c>
      <c r="Q49">
        <v>1456.2176539008719</v>
      </c>
    </row>
    <row r="50" spans="14:17">
      <c r="N50" s="276">
        <v>45901</v>
      </c>
      <c r="O50">
        <v>-1848.689745519222</v>
      </c>
      <c r="P50">
        <v>5150.9239121091296</v>
      </c>
      <c r="Q50">
        <v>3414.1904488669566</v>
      </c>
    </row>
    <row r="51" spans="14:17">
      <c r="N51" s="276">
        <v>45931</v>
      </c>
      <c r="O51">
        <v>-2417.7673290506114</v>
      </c>
      <c r="P51">
        <v>4981.212792379747</v>
      </c>
      <c r="Q51">
        <v>2500.1269335793459</v>
      </c>
    </row>
    <row r="52" spans="14:17">
      <c r="N52" s="276">
        <v>45962</v>
      </c>
      <c r="O52">
        <v>-3505.01868659105</v>
      </c>
      <c r="P52">
        <v>4162.0300146548752</v>
      </c>
      <c r="Q52">
        <v>587.70732369240568</v>
      </c>
    </row>
    <row r="53" spans="14:17">
      <c r="N53" s="276">
        <v>45992</v>
      </c>
      <c r="O53">
        <v>-2718.5246156606422</v>
      </c>
      <c r="P53">
        <v>5236.7881149847208</v>
      </c>
      <c r="Q53">
        <v>2620.249807299535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rgb="FFFFFF00"/>
  </sheetPr>
  <dimension ref="A1:H26"/>
  <sheetViews>
    <sheetView rightToLeft="1" zoomScaleNormal="100" workbookViewId="0">
      <selection activeCell="J36" sqref="J36"/>
    </sheetView>
  </sheetViews>
  <sheetFormatPr defaultColWidth="9" defaultRowHeight="15"/>
  <cols>
    <col min="1" max="1" width="36.5" style="8" customWidth="1"/>
    <col min="2" max="16384" width="9" style="8"/>
  </cols>
  <sheetData>
    <row r="1" spans="1:8">
      <c r="A1" s="36" t="s">
        <v>138</v>
      </c>
    </row>
    <row r="2" spans="1:8">
      <c r="A2" s="8" t="s">
        <v>133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167" t="s">
        <v>156</v>
      </c>
      <c r="B16" s="9"/>
      <c r="C16" s="9"/>
      <c r="D16" s="9"/>
      <c r="E16" s="9"/>
      <c r="F16" s="9"/>
      <c r="G16" s="9"/>
      <c r="H16" s="9"/>
    </row>
    <row r="17" spans="1:8">
      <c r="A17" s="167" t="s">
        <v>157</v>
      </c>
      <c r="B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rgb="FFFFFF00"/>
  </sheetPr>
  <dimension ref="A1:E206"/>
  <sheetViews>
    <sheetView rightToLeft="1" zoomScaleNormal="100" workbookViewId="0">
      <pane xSplit="1" ySplit="1" topLeftCell="C186" activePane="bottomRight" state="frozen"/>
      <selection activeCell="D202" sqref="D202"/>
      <selection pane="topRight" activeCell="D202" sqref="D202"/>
      <selection pane="bottomLeft" activeCell="D202" sqref="D202"/>
      <selection pane="bottomRight" activeCell="C206" sqref="C206"/>
    </sheetView>
  </sheetViews>
  <sheetFormatPr defaultColWidth="9" defaultRowHeight="15"/>
  <cols>
    <col min="1" max="1" width="9" style="140"/>
    <col min="2" max="2" width="25.875" style="140" customWidth="1"/>
    <col min="3" max="3" width="37.125" style="140" customWidth="1"/>
    <col min="4" max="4" width="18.375" style="140" customWidth="1"/>
    <col min="5" max="5" width="9" style="8"/>
    <col min="6" max="6" width="29.875" style="8" bestFit="1" customWidth="1"/>
    <col min="7" max="7" width="12.5" style="8" bestFit="1" customWidth="1"/>
    <col min="8" max="16384" width="9" style="8"/>
  </cols>
  <sheetData>
    <row r="1" spans="1:4">
      <c r="A1" s="137" t="s">
        <v>14</v>
      </c>
      <c r="B1" s="138" t="s">
        <v>35</v>
      </c>
      <c r="C1" s="138" t="s">
        <v>36</v>
      </c>
      <c r="D1" s="139" t="s">
        <v>25</v>
      </c>
    </row>
    <row r="2" spans="1:4">
      <c r="A2" s="23">
        <v>39844</v>
      </c>
      <c r="B2" s="3">
        <v>-1676.5858008050272</v>
      </c>
      <c r="C2" s="3">
        <v>-385.37109717097201</v>
      </c>
      <c r="D2" s="24">
        <v>-2061.9568979759993</v>
      </c>
    </row>
    <row r="3" spans="1:4">
      <c r="A3" s="23">
        <v>39872</v>
      </c>
      <c r="B3" s="3">
        <v>-1775.2142747409962</v>
      </c>
      <c r="C3" s="3">
        <v>-226.40965881787668</v>
      </c>
      <c r="D3" s="24">
        <v>-2001.623933558873</v>
      </c>
    </row>
    <row r="4" spans="1:4">
      <c r="A4" s="23">
        <v>39903</v>
      </c>
      <c r="B4" s="3">
        <v>-3654.6050496153039</v>
      </c>
      <c r="C4" s="3">
        <v>1644.1245988538687</v>
      </c>
      <c r="D4" s="24">
        <v>-2010.4804507614351</v>
      </c>
    </row>
    <row r="5" spans="1:4">
      <c r="A5" s="23">
        <v>39933</v>
      </c>
      <c r="B5" s="3">
        <v>-3866.0789280529643</v>
      </c>
      <c r="C5" s="3">
        <v>1103.099656497717</v>
      </c>
      <c r="D5" s="24">
        <v>-2762.9792715552476</v>
      </c>
    </row>
    <row r="6" spans="1:4">
      <c r="A6" s="23">
        <v>39964</v>
      </c>
      <c r="B6" s="3">
        <v>-6633.0814065155719</v>
      </c>
      <c r="C6" s="3">
        <v>5201.4832996462865</v>
      </c>
      <c r="D6" s="24">
        <v>-1431.5981068692854</v>
      </c>
    </row>
    <row r="7" spans="1:4">
      <c r="A7" s="23">
        <v>39994</v>
      </c>
      <c r="B7" s="3">
        <v>-7803.6502478413531</v>
      </c>
      <c r="C7" s="3">
        <v>6498.6995636641986</v>
      </c>
      <c r="D7" s="24">
        <v>-1304.9506841771545</v>
      </c>
    </row>
    <row r="8" spans="1:4">
      <c r="A8" s="23">
        <v>40025</v>
      </c>
      <c r="B8" s="3">
        <v>-10054.344560909216</v>
      </c>
      <c r="C8" s="3">
        <v>8465.3210501319281</v>
      </c>
      <c r="D8" s="24">
        <v>-1589.0235107772878</v>
      </c>
    </row>
    <row r="9" spans="1:4">
      <c r="A9" s="23">
        <v>40056</v>
      </c>
      <c r="B9" s="3">
        <v>-10885.281648041389</v>
      </c>
      <c r="C9" s="3">
        <v>9623.0138205195508</v>
      </c>
      <c r="D9" s="24">
        <v>-1262.2678275218386</v>
      </c>
    </row>
    <row r="10" spans="1:4">
      <c r="A10" s="23">
        <v>40086</v>
      </c>
      <c r="B10" s="3">
        <v>-12071.423025846823</v>
      </c>
      <c r="C10" s="3">
        <v>10717.506216072379</v>
      </c>
      <c r="D10" s="24">
        <v>-1353.9168097744441</v>
      </c>
    </row>
    <row r="11" spans="1:4">
      <c r="A11" s="23">
        <v>40117</v>
      </c>
      <c r="B11" s="3">
        <v>-13065.336587582482</v>
      </c>
      <c r="C11" s="3">
        <v>11759.372594767754</v>
      </c>
      <c r="D11" s="24">
        <v>-1305.963992814728</v>
      </c>
    </row>
    <row r="12" spans="1:4">
      <c r="A12" s="23">
        <v>40147</v>
      </c>
      <c r="B12" s="3">
        <v>-12041.999498752419</v>
      </c>
      <c r="C12" s="3">
        <v>10880.662378691983</v>
      </c>
      <c r="D12" s="24">
        <v>-1161.3371200604361</v>
      </c>
    </row>
    <row r="13" spans="1:4">
      <c r="A13" s="23">
        <v>40178</v>
      </c>
      <c r="B13" s="3">
        <v>-12819.942567986123</v>
      </c>
      <c r="C13" s="3">
        <v>11332.218569536426</v>
      </c>
      <c r="D13" s="24">
        <v>-1487.7239984496973</v>
      </c>
    </row>
    <row r="14" spans="1:4">
      <c r="A14" s="23">
        <v>40209</v>
      </c>
      <c r="B14" s="3">
        <v>-13103.134741339571</v>
      </c>
      <c r="C14" s="3">
        <v>12257.430158431796</v>
      </c>
      <c r="D14" s="24">
        <v>-845.70458290777424</v>
      </c>
    </row>
    <row r="15" spans="1:4">
      <c r="A15" s="23">
        <v>40237</v>
      </c>
      <c r="B15" s="3">
        <v>-12851.345316932726</v>
      </c>
      <c r="C15" s="3">
        <v>11916.562028451002</v>
      </c>
      <c r="D15" s="24">
        <v>-934.7832884817235</v>
      </c>
    </row>
    <row r="16" spans="1:4">
      <c r="A16" s="23">
        <v>40268</v>
      </c>
      <c r="B16" s="3">
        <v>-13877.715671963357</v>
      </c>
      <c r="C16" s="3">
        <v>12654.55421761379</v>
      </c>
      <c r="D16" s="24">
        <v>-1223.1614543495671</v>
      </c>
    </row>
    <row r="17" spans="1:4">
      <c r="A17" s="23">
        <v>40298</v>
      </c>
      <c r="B17" s="3">
        <v>-12904.399863504332</v>
      </c>
      <c r="C17" s="3">
        <v>11017.981800322927</v>
      </c>
      <c r="D17" s="24">
        <v>-1886.4180631814052</v>
      </c>
    </row>
    <row r="18" spans="1:4">
      <c r="A18" s="23">
        <v>40329</v>
      </c>
      <c r="B18" s="3">
        <v>-11968.977321557024</v>
      </c>
      <c r="C18" s="3">
        <v>10466.508537477146</v>
      </c>
      <c r="D18" s="24">
        <v>-1502.4687840798779</v>
      </c>
    </row>
    <row r="19" spans="1:4">
      <c r="A19" s="23">
        <v>40359</v>
      </c>
      <c r="B19" s="3">
        <v>-13626.806028387102</v>
      </c>
      <c r="C19" s="3">
        <v>11897.788903225806</v>
      </c>
      <c r="D19" s="24">
        <v>-1729.0171251612956</v>
      </c>
    </row>
    <row r="20" spans="1:4">
      <c r="A20" s="23">
        <v>40390</v>
      </c>
      <c r="B20" s="3">
        <v>-13709.71578970371</v>
      </c>
      <c r="C20" s="3">
        <v>12149.738168827733</v>
      </c>
      <c r="D20" s="24">
        <v>-1559.9776208759777</v>
      </c>
    </row>
    <row r="21" spans="1:4">
      <c r="A21" s="23">
        <v>40421</v>
      </c>
      <c r="B21" s="3">
        <v>-13578.571958504821</v>
      </c>
      <c r="C21" s="3">
        <v>11637.156628242075</v>
      </c>
      <c r="D21" s="24">
        <v>-1941.4153302627456</v>
      </c>
    </row>
    <row r="22" spans="1:4">
      <c r="A22" s="23">
        <v>40451</v>
      </c>
      <c r="B22" s="3">
        <v>-15581.838753069569</v>
      </c>
      <c r="C22" s="3">
        <v>13696.463574351979</v>
      </c>
      <c r="D22" s="24">
        <v>-1885.3751787175897</v>
      </c>
    </row>
    <row r="23" spans="1:4">
      <c r="A23" s="23">
        <v>40482</v>
      </c>
      <c r="B23" s="3">
        <v>-14890.128684655647</v>
      </c>
      <c r="C23" s="3">
        <v>13054.788074807477</v>
      </c>
      <c r="D23" s="24">
        <v>-1835.3406098481701</v>
      </c>
    </row>
    <row r="24" spans="1:4">
      <c r="A24" s="23">
        <v>40512</v>
      </c>
      <c r="B24" s="3">
        <v>-15113.733217267196</v>
      </c>
      <c r="C24" s="3">
        <v>13168.98964974206</v>
      </c>
      <c r="D24" s="24">
        <v>-1944.7435675251363</v>
      </c>
    </row>
    <row r="25" spans="1:4">
      <c r="A25" s="23">
        <v>40543</v>
      </c>
      <c r="B25" s="3">
        <v>-16598.310540997452</v>
      </c>
      <c r="C25" s="3">
        <v>14238.573564384333</v>
      </c>
      <c r="D25" s="24">
        <v>-2359.7369766131196</v>
      </c>
    </row>
    <row r="26" spans="1:4">
      <c r="A26" s="23">
        <v>40574</v>
      </c>
      <c r="B26" s="3">
        <v>-14093.775159029654</v>
      </c>
      <c r="C26" s="3">
        <v>11695.1708787062</v>
      </c>
      <c r="D26" s="24">
        <v>-2398.6042803234541</v>
      </c>
    </row>
    <row r="27" spans="1:4">
      <c r="A27" s="23">
        <v>40602</v>
      </c>
      <c r="B27" s="3">
        <v>-15154.002967973509</v>
      </c>
      <c r="C27" s="3">
        <v>12570.424867476533</v>
      </c>
      <c r="D27" s="24">
        <v>-2583.5781004969758</v>
      </c>
    </row>
    <row r="28" spans="1:4">
      <c r="A28" s="23">
        <v>40633</v>
      </c>
      <c r="B28" s="3">
        <v>-16408.293027865555</v>
      </c>
      <c r="C28" s="3">
        <v>13710.460117782246</v>
      </c>
      <c r="D28" s="24">
        <v>-2697.8329100833089</v>
      </c>
    </row>
    <row r="29" spans="1:4">
      <c r="A29" s="23">
        <v>40663</v>
      </c>
      <c r="B29" s="3">
        <v>-19211.802736377038</v>
      </c>
      <c r="C29" s="3">
        <v>16272.183210603829</v>
      </c>
      <c r="D29" s="24">
        <v>-2939.6195257732088</v>
      </c>
    </row>
    <row r="30" spans="1:4">
      <c r="A30" s="23">
        <v>40694</v>
      </c>
      <c r="B30" s="3">
        <v>-18792.832985161476</v>
      </c>
      <c r="C30" s="3">
        <v>16172.107116671516</v>
      </c>
      <c r="D30" s="24">
        <v>-2620.7258684899607</v>
      </c>
    </row>
    <row r="31" spans="1:4">
      <c r="A31" s="23">
        <v>40724</v>
      </c>
      <c r="B31" s="3">
        <v>-18376.63056222548</v>
      </c>
      <c r="C31" s="3">
        <v>15564.940272327965</v>
      </c>
      <c r="D31" s="24">
        <v>-2811.690289897515</v>
      </c>
    </row>
    <row r="32" spans="1:4">
      <c r="A32" s="23">
        <v>40755</v>
      </c>
      <c r="B32" s="3">
        <v>-18069.858775510205</v>
      </c>
      <c r="C32" s="3">
        <v>15398.370090379009</v>
      </c>
      <c r="D32" s="24">
        <v>-2671.4886851311967</v>
      </c>
    </row>
    <row r="33" spans="1:4">
      <c r="A33" s="23">
        <v>40786</v>
      </c>
      <c r="B33" s="3">
        <v>-15447.847821809992</v>
      </c>
      <c r="C33" s="3">
        <v>13039.76845418775</v>
      </c>
      <c r="D33" s="24">
        <v>-2408.079367622242</v>
      </c>
    </row>
    <row r="34" spans="1:4">
      <c r="A34" s="23">
        <v>40816</v>
      </c>
      <c r="B34" s="3">
        <v>-15445.289612068955</v>
      </c>
      <c r="C34" s="3">
        <v>13266.361452047413</v>
      </c>
      <c r="D34" s="24">
        <v>-2178.9281600215418</v>
      </c>
    </row>
    <row r="35" spans="1:4">
      <c r="A35" s="23">
        <v>40847</v>
      </c>
      <c r="B35" s="3">
        <v>-16851.827991120968</v>
      </c>
      <c r="C35" s="3">
        <v>14923.239203662593</v>
      </c>
      <c r="D35" s="24">
        <v>-1928.588787458375</v>
      </c>
    </row>
    <row r="36" spans="1:4">
      <c r="A36" s="23">
        <v>40877</v>
      </c>
      <c r="B36" s="3">
        <v>-16754.34056419722</v>
      </c>
      <c r="C36" s="3">
        <v>14932.405525968888</v>
      </c>
      <c r="D36" s="24">
        <v>-1821.9350382283319</v>
      </c>
    </row>
    <row r="37" spans="1:4">
      <c r="A37" s="23">
        <v>40908</v>
      </c>
      <c r="B37" s="3">
        <v>-15619.73934572102</v>
      </c>
      <c r="C37" s="3">
        <v>13924.84114629678</v>
      </c>
      <c r="D37" s="24">
        <v>-1694.8981994242404</v>
      </c>
    </row>
    <row r="38" spans="1:4">
      <c r="A38" s="23">
        <v>40939</v>
      </c>
      <c r="B38" s="3">
        <v>-16380.498513260114</v>
      </c>
      <c r="C38" s="3">
        <v>15584.06157781945</v>
      </c>
      <c r="D38" s="24">
        <v>-796.43693544066446</v>
      </c>
    </row>
    <row r="39" spans="1:4">
      <c r="A39" s="23">
        <v>40968</v>
      </c>
      <c r="B39" s="3">
        <v>-16495.847020711619</v>
      </c>
      <c r="C39" s="3">
        <v>16239.377671269252</v>
      </c>
      <c r="D39" s="24">
        <v>-256.46934944236637</v>
      </c>
    </row>
    <row r="40" spans="1:4">
      <c r="A40" s="23">
        <v>40999</v>
      </c>
      <c r="B40" s="3">
        <v>-16303.833475100932</v>
      </c>
      <c r="C40" s="3">
        <v>16230.460917900406</v>
      </c>
      <c r="D40" s="24">
        <v>-73.372557200525989</v>
      </c>
    </row>
    <row r="41" spans="1:4">
      <c r="A41" s="23">
        <v>41029</v>
      </c>
      <c r="B41" s="3">
        <v>-16384.165594666658</v>
      </c>
      <c r="C41" s="3">
        <v>16524.349442666666</v>
      </c>
      <c r="D41" s="24">
        <v>140.18384800000786</v>
      </c>
    </row>
    <row r="42" spans="1:4">
      <c r="A42" s="23">
        <v>41060</v>
      </c>
      <c r="B42" s="3">
        <v>-16046.222805977814</v>
      </c>
      <c r="C42" s="3">
        <v>15779.143805720176</v>
      </c>
      <c r="D42" s="24">
        <v>-267.07900025763774</v>
      </c>
    </row>
    <row r="43" spans="1:4">
      <c r="A43" s="23">
        <v>41090</v>
      </c>
      <c r="B43" s="3">
        <v>-15273.71001274536</v>
      </c>
      <c r="C43" s="3">
        <v>15772.012102982409</v>
      </c>
      <c r="D43" s="24">
        <v>498.30209023704992</v>
      </c>
    </row>
    <row r="44" spans="1:4">
      <c r="A44" s="23">
        <v>41121</v>
      </c>
      <c r="B44" s="3">
        <v>-14959.532009006747</v>
      </c>
      <c r="C44" s="3">
        <v>15293.830885664251</v>
      </c>
      <c r="D44" s="24">
        <v>334.29887665750357</v>
      </c>
    </row>
    <row r="45" spans="1:4">
      <c r="A45" s="23">
        <v>41152</v>
      </c>
      <c r="B45" s="3">
        <v>-14316.209553128094</v>
      </c>
      <c r="C45" s="3">
        <v>14827.049170804374</v>
      </c>
      <c r="D45" s="24">
        <v>510.83961767627989</v>
      </c>
    </row>
    <row r="46" spans="1:4">
      <c r="A46" s="23">
        <v>41182</v>
      </c>
      <c r="B46" s="3">
        <v>-15931.613502044995</v>
      </c>
      <c r="C46" s="3">
        <v>16485.964744376277</v>
      </c>
      <c r="D46" s="24">
        <v>554.35124233128226</v>
      </c>
    </row>
    <row r="47" spans="1:4">
      <c r="A47" s="23">
        <v>41213</v>
      </c>
      <c r="B47" s="3">
        <v>-16594</v>
      </c>
      <c r="C47" s="3">
        <v>16934</v>
      </c>
      <c r="D47" s="24">
        <v>340</v>
      </c>
    </row>
    <row r="48" spans="1:4">
      <c r="A48" s="23">
        <v>41243</v>
      </c>
      <c r="B48" s="3">
        <v>-16515.498419947515</v>
      </c>
      <c r="C48" s="3">
        <v>17022.455375328085</v>
      </c>
      <c r="D48" s="24">
        <v>506.95695538057043</v>
      </c>
    </row>
    <row r="49" spans="1:4">
      <c r="A49" s="23">
        <v>41274</v>
      </c>
      <c r="B49" s="3">
        <v>-16191.745245111168</v>
      </c>
      <c r="C49" s="3">
        <v>17185.819708009643</v>
      </c>
      <c r="D49" s="24">
        <v>994.07446289847576</v>
      </c>
    </row>
    <row r="50" spans="1:4">
      <c r="A50" s="23">
        <v>41305</v>
      </c>
      <c r="B50" s="3">
        <v>-17988.509171137346</v>
      </c>
      <c r="C50" s="3">
        <v>18945.442140557941</v>
      </c>
      <c r="D50" s="24">
        <v>956.93296942059533</v>
      </c>
    </row>
    <row r="51" spans="1:4">
      <c r="A51" s="23">
        <v>41333</v>
      </c>
      <c r="B51" s="3">
        <v>-18467.555504314994</v>
      </c>
      <c r="C51" s="3">
        <v>18846.701545307442</v>
      </c>
      <c r="D51" s="24">
        <v>379.14604099244752</v>
      </c>
    </row>
    <row r="52" spans="1:4">
      <c r="A52" s="23">
        <v>41364</v>
      </c>
      <c r="B52" s="3">
        <v>-18028.82694078947</v>
      </c>
      <c r="C52" s="3">
        <v>18848.815252192981</v>
      </c>
      <c r="D52" s="24">
        <v>819.98831140351103</v>
      </c>
    </row>
    <row r="53" spans="1:4">
      <c r="A53" s="23">
        <v>41394</v>
      </c>
      <c r="B53" s="3">
        <v>-18606.13917918755</v>
      </c>
      <c r="C53" s="3">
        <v>19012.143795214244</v>
      </c>
      <c r="D53" s="24">
        <v>406.00461602669384</v>
      </c>
    </row>
    <row r="54" spans="1:4">
      <c r="A54" s="23">
        <v>41425</v>
      </c>
      <c r="B54" s="3">
        <v>-17470.573562313322</v>
      </c>
      <c r="C54" s="3">
        <v>18771.118430627208</v>
      </c>
      <c r="D54" s="24">
        <v>1300.5448683138857</v>
      </c>
    </row>
    <row r="55" spans="1:4">
      <c r="A55" s="23">
        <v>41455</v>
      </c>
      <c r="B55" s="3">
        <v>-19518.661873963516</v>
      </c>
      <c r="C55" s="3">
        <v>20148.591843559981</v>
      </c>
      <c r="D55" s="24">
        <v>629.92996959646553</v>
      </c>
    </row>
    <row r="56" spans="1:4">
      <c r="A56" s="23">
        <v>41486</v>
      </c>
      <c r="B56" s="3">
        <v>-20109.675378575441</v>
      </c>
      <c r="C56" s="3">
        <v>20963.512075154231</v>
      </c>
      <c r="D56" s="24">
        <v>853.83669657879</v>
      </c>
    </row>
    <row r="57" spans="1:4">
      <c r="A57" s="23">
        <v>41517</v>
      </c>
      <c r="B57" s="3">
        <v>-20782.813680132815</v>
      </c>
      <c r="C57" s="3">
        <v>21434.42223021583</v>
      </c>
      <c r="D57" s="24">
        <v>651.60855008301587</v>
      </c>
    </row>
    <row r="58" spans="1:4">
      <c r="A58" s="23">
        <v>41547</v>
      </c>
      <c r="B58" s="3">
        <v>-22772.281620016962</v>
      </c>
      <c r="C58" s="3">
        <v>23289.732287249088</v>
      </c>
      <c r="D58" s="24">
        <v>517.45066723212585</v>
      </c>
    </row>
    <row r="59" spans="1:4">
      <c r="A59" s="23">
        <v>41578</v>
      </c>
      <c r="B59" s="3">
        <v>-22466.877695367999</v>
      </c>
      <c r="C59" s="3">
        <v>22933.813665814152</v>
      </c>
      <c r="D59" s="24">
        <v>466.93597044615308</v>
      </c>
    </row>
    <row r="60" spans="1:4">
      <c r="A60" s="23">
        <v>41608</v>
      </c>
      <c r="B60" s="3">
        <v>-21205.522248084002</v>
      </c>
      <c r="C60" s="3">
        <v>21800.070403065565</v>
      </c>
      <c r="D60" s="24">
        <v>594.54815498156313</v>
      </c>
    </row>
    <row r="61" spans="1:4">
      <c r="A61" s="23">
        <v>41639</v>
      </c>
      <c r="B61" s="3">
        <v>-22439.905182944414</v>
      </c>
      <c r="C61" s="3">
        <v>22929.893664649961</v>
      </c>
      <c r="D61" s="24">
        <v>489.98848170554629</v>
      </c>
    </row>
    <row r="62" spans="1:4">
      <c r="A62" s="23">
        <v>41670</v>
      </c>
      <c r="B62" s="3">
        <v>-22570.235071469418</v>
      </c>
      <c r="C62" s="3">
        <v>22728.500523156086</v>
      </c>
      <c r="D62" s="24">
        <v>158.2654516866678</v>
      </c>
    </row>
    <row r="63" spans="1:4">
      <c r="A63" s="23">
        <v>41698</v>
      </c>
      <c r="B63" s="3">
        <v>-22453.275926773473</v>
      </c>
      <c r="C63" s="3">
        <v>23058.320231693375</v>
      </c>
      <c r="D63" s="24">
        <v>605.04430491990206</v>
      </c>
    </row>
    <row r="64" spans="1:4">
      <c r="A64" s="23">
        <v>41729</v>
      </c>
      <c r="B64" s="3">
        <v>-22923.509968454251</v>
      </c>
      <c r="C64" s="3">
        <v>22666.100513335245</v>
      </c>
      <c r="D64" s="24">
        <v>-257.40945511900645</v>
      </c>
    </row>
    <row r="65" spans="1:4">
      <c r="A65" s="23">
        <v>41759</v>
      </c>
      <c r="B65" s="3">
        <v>-23087.208266012683</v>
      </c>
      <c r="C65" s="3">
        <v>23506.866956145415</v>
      </c>
      <c r="D65" s="24">
        <v>419.65869013273186</v>
      </c>
    </row>
    <row r="66" spans="1:4">
      <c r="A66" s="23">
        <v>41790</v>
      </c>
      <c r="B66" s="3">
        <v>-22828.556831654678</v>
      </c>
      <c r="C66" s="3">
        <v>22702.399246043165</v>
      </c>
      <c r="D66" s="24">
        <v>-126.15758561151233</v>
      </c>
    </row>
    <row r="67" spans="1:4">
      <c r="A67" s="23">
        <v>41820</v>
      </c>
      <c r="B67" s="3">
        <v>-25027.733315881334</v>
      </c>
      <c r="C67" s="3">
        <v>24913.897233856893</v>
      </c>
      <c r="D67" s="24">
        <v>-113.83608202444157</v>
      </c>
    </row>
    <row r="68" spans="1:4">
      <c r="A68" s="23">
        <v>41851</v>
      </c>
      <c r="B68" s="3">
        <v>-25469.40599008456</v>
      </c>
      <c r="C68" s="3">
        <v>24732.105917177021</v>
      </c>
      <c r="D68" s="24">
        <v>-737.30007290753929</v>
      </c>
    </row>
    <row r="69" spans="1:4">
      <c r="A69" s="23">
        <v>41882</v>
      </c>
      <c r="B69" s="3">
        <v>-21855.284705717473</v>
      </c>
      <c r="C69" s="3">
        <v>21590.489232062777</v>
      </c>
      <c r="D69" s="24">
        <v>-264.79547365469625</v>
      </c>
    </row>
    <row r="70" spans="1:4">
      <c r="A70" s="23">
        <v>41912</v>
      </c>
      <c r="B70" s="3">
        <v>-22284.815066305811</v>
      </c>
      <c r="C70" s="3">
        <v>21496.356094722596</v>
      </c>
      <c r="D70" s="24">
        <v>-788.45897158321532</v>
      </c>
    </row>
    <row r="71" spans="1:4">
      <c r="A71" s="23">
        <v>41943</v>
      </c>
      <c r="B71" s="3">
        <v>-22496.41457716703</v>
      </c>
      <c r="C71" s="3">
        <v>22366.11486786469</v>
      </c>
      <c r="D71" s="24">
        <v>-130.29970930234049</v>
      </c>
    </row>
    <row r="72" spans="1:4">
      <c r="A72" s="23">
        <v>41973</v>
      </c>
      <c r="B72" s="3">
        <v>-21096.209058884029</v>
      </c>
      <c r="C72" s="3">
        <v>20180.987073797893</v>
      </c>
      <c r="D72" s="24">
        <v>-915.22198508613656</v>
      </c>
    </row>
    <row r="73" spans="1:4">
      <c r="A73" s="23">
        <v>42004</v>
      </c>
      <c r="B73" s="3">
        <v>-20987.461671380806</v>
      </c>
      <c r="C73" s="3">
        <v>20749.578884031886</v>
      </c>
      <c r="D73" s="24">
        <v>-237.88278734892083</v>
      </c>
    </row>
    <row r="74" spans="1:4">
      <c r="A74" s="23">
        <v>42035</v>
      </c>
      <c r="B74" s="3">
        <v>-20600.91114169213</v>
      </c>
      <c r="C74" s="3">
        <v>19904.968109072372</v>
      </c>
      <c r="D74" s="24">
        <v>-695.94303261975801</v>
      </c>
    </row>
    <row r="75" spans="1:4">
      <c r="A75" s="23">
        <v>42063</v>
      </c>
      <c r="B75" s="3">
        <v>-20744.882433182036</v>
      </c>
      <c r="C75" s="3">
        <v>20159.718499747851</v>
      </c>
      <c r="D75" s="24">
        <v>-585.16393343418531</v>
      </c>
    </row>
    <row r="76" spans="1:4">
      <c r="A76" s="23">
        <v>42094</v>
      </c>
      <c r="B76" s="3">
        <v>-18096.263560301501</v>
      </c>
      <c r="C76" s="3">
        <v>18371.429331658292</v>
      </c>
      <c r="D76" s="24">
        <v>275.16577135679108</v>
      </c>
    </row>
    <row r="77" spans="1:4">
      <c r="A77" s="23">
        <v>42124</v>
      </c>
      <c r="B77" s="3">
        <v>-19275.006847966833</v>
      </c>
      <c r="C77" s="3">
        <v>18865.948339808339</v>
      </c>
      <c r="D77" s="24">
        <v>-409.05850815849408</v>
      </c>
    </row>
    <row r="78" spans="1:4">
      <c r="A78" s="23">
        <v>42155</v>
      </c>
      <c r="B78" s="3">
        <v>-19854.607239422097</v>
      </c>
      <c r="C78" s="3">
        <v>19898.638761609909</v>
      </c>
      <c r="D78" s="24">
        <v>44.031522187811788</v>
      </c>
    </row>
    <row r="79" spans="1:4">
      <c r="A79" s="23">
        <v>42185</v>
      </c>
      <c r="B79" s="3">
        <v>-21958.092350756189</v>
      </c>
      <c r="C79" s="3">
        <v>21982.349249137704</v>
      </c>
      <c r="D79" s="24">
        <v>24.256898381514475</v>
      </c>
    </row>
    <row r="80" spans="1:4">
      <c r="A80" s="23">
        <v>42216</v>
      </c>
      <c r="B80" s="3">
        <v>-22036.647546920416</v>
      </c>
      <c r="C80" s="3">
        <v>22241.168220988631</v>
      </c>
      <c r="D80" s="24">
        <v>204.52067406821516</v>
      </c>
    </row>
    <row r="81" spans="1:4">
      <c r="A81" s="23">
        <v>42247</v>
      </c>
      <c r="B81" s="3">
        <v>-22011.357274809168</v>
      </c>
      <c r="C81" s="3">
        <v>21757.28869974555</v>
      </c>
      <c r="D81" s="24">
        <v>-254.06857506361848</v>
      </c>
    </row>
    <row r="82" spans="1:4">
      <c r="A82" s="23">
        <v>42277</v>
      </c>
      <c r="B82" s="3">
        <v>-22337.635916390514</v>
      </c>
      <c r="C82" s="3">
        <v>22317.968605658938</v>
      </c>
      <c r="D82" s="24">
        <v>-19.667310731576436</v>
      </c>
    </row>
    <row r="83" spans="1:4">
      <c r="A83" s="23">
        <v>42308</v>
      </c>
      <c r="B83" s="3">
        <v>-21567.826384794404</v>
      </c>
      <c r="C83" s="3">
        <v>21696.68437289889</v>
      </c>
      <c r="D83" s="24">
        <v>128.85798810448614</v>
      </c>
    </row>
    <row r="84" spans="1:4">
      <c r="A84" s="23">
        <v>42338</v>
      </c>
      <c r="B84" s="3">
        <v>-22048.833079700809</v>
      </c>
      <c r="C84" s="3">
        <v>21877.804689192675</v>
      </c>
      <c r="D84" s="24">
        <v>-171.02839050813418</v>
      </c>
    </row>
    <row r="85" spans="1:4">
      <c r="A85" s="23">
        <v>42369</v>
      </c>
      <c r="B85" s="3">
        <v>-22898.875666324937</v>
      </c>
      <c r="C85" s="3">
        <v>23154.148308559714</v>
      </c>
      <c r="D85" s="24">
        <v>255.27264223477687</v>
      </c>
    </row>
    <row r="86" spans="1:4">
      <c r="A86" s="23">
        <v>42400</v>
      </c>
      <c r="B86" s="3">
        <v>-22658.088780055696</v>
      </c>
      <c r="C86" s="3">
        <v>22202.248286509745</v>
      </c>
      <c r="D86" s="24">
        <v>-455.84049354595118</v>
      </c>
    </row>
    <row r="87" spans="1:4">
      <c r="A87" s="23">
        <v>42429</v>
      </c>
      <c r="B87" s="3">
        <v>-22483.642291560129</v>
      </c>
      <c r="C87" s="3">
        <v>23054.179877237853</v>
      </c>
      <c r="D87" s="24">
        <v>570.53758567772456</v>
      </c>
    </row>
    <row r="88" spans="1:4">
      <c r="A88" s="23">
        <v>42460</v>
      </c>
      <c r="B88" s="3">
        <v>-22041.441027615518</v>
      </c>
      <c r="C88" s="3">
        <v>22581.84405735528</v>
      </c>
      <c r="D88" s="24">
        <v>540.40302973976213</v>
      </c>
    </row>
    <row r="89" spans="1:4">
      <c r="A89" s="23">
        <v>42490</v>
      </c>
      <c r="B89" s="3">
        <v>-22651.29816006383</v>
      </c>
      <c r="C89" s="3">
        <v>23133.278098909865</v>
      </c>
      <c r="D89" s="24">
        <v>481.9799388460342</v>
      </c>
    </row>
    <row r="90" spans="1:4">
      <c r="A90" s="23">
        <v>42521</v>
      </c>
      <c r="B90" s="3">
        <v>-23617.694264935068</v>
      </c>
      <c r="C90" s="3">
        <v>23891.375509090904</v>
      </c>
      <c r="D90" s="24">
        <v>273.68124415583588</v>
      </c>
    </row>
    <row r="91" spans="1:4">
      <c r="A91" s="23">
        <v>42551</v>
      </c>
      <c r="B91" s="3">
        <v>-23045.062428497149</v>
      </c>
      <c r="C91" s="3">
        <v>23544.314950598025</v>
      </c>
      <c r="D91" s="24">
        <v>499.25252210087638</v>
      </c>
    </row>
    <row r="92" spans="1:4">
      <c r="A92" s="23">
        <v>42582</v>
      </c>
      <c r="B92" s="3">
        <v>-21797.414378265436</v>
      </c>
      <c r="C92" s="3">
        <v>22666.940551201671</v>
      </c>
      <c r="D92" s="24">
        <v>869.52617293623553</v>
      </c>
    </row>
    <row r="93" spans="1:4">
      <c r="A93" s="23">
        <v>42613</v>
      </c>
      <c r="B93" s="3">
        <v>-22389.592934495515</v>
      </c>
      <c r="C93" s="3">
        <v>23079.982015319605</v>
      </c>
      <c r="D93" s="24">
        <v>690.38908082409034</v>
      </c>
    </row>
    <row r="94" spans="1:4">
      <c r="A94" s="23">
        <v>42643</v>
      </c>
      <c r="B94" s="3">
        <v>-23942.650777009061</v>
      </c>
      <c r="C94" s="3">
        <v>24935.48491218733</v>
      </c>
      <c r="D94" s="24">
        <v>992.83413517826921</v>
      </c>
    </row>
    <row r="95" spans="1:4">
      <c r="A95" s="23">
        <v>42674</v>
      </c>
      <c r="B95" s="3">
        <v>-23243.950449467404</v>
      </c>
      <c r="C95" s="3">
        <v>24083.198784099768</v>
      </c>
      <c r="D95" s="24">
        <v>839.24833463236428</v>
      </c>
    </row>
    <row r="96" spans="1:4">
      <c r="A96" s="23">
        <v>42704</v>
      </c>
      <c r="B96" s="3">
        <v>-24348.095418077624</v>
      </c>
      <c r="C96" s="3">
        <v>25449.107814535033</v>
      </c>
      <c r="D96" s="24">
        <v>1101.0123964574086</v>
      </c>
    </row>
    <row r="97" spans="1:5">
      <c r="A97" s="23">
        <v>42735</v>
      </c>
      <c r="B97" s="3">
        <v>-24608.56335500651</v>
      </c>
      <c r="C97" s="3">
        <v>25217.878915474637</v>
      </c>
      <c r="D97" s="24">
        <v>609.31556046812693</v>
      </c>
    </row>
    <row r="98" spans="1:5">
      <c r="A98" s="23">
        <v>42766</v>
      </c>
      <c r="B98" s="3">
        <v>-22642.00141682144</v>
      </c>
      <c r="C98" s="3">
        <v>23647.001321305379</v>
      </c>
      <c r="D98" s="24">
        <v>1004.9999044839387</v>
      </c>
    </row>
    <row r="99" spans="1:5">
      <c r="A99" s="23">
        <v>42794</v>
      </c>
      <c r="B99" s="3">
        <v>-23233.279808690895</v>
      </c>
      <c r="C99" s="3">
        <v>25397.161453949167</v>
      </c>
      <c r="D99" s="24">
        <v>2163.8816452582723</v>
      </c>
    </row>
    <row r="100" spans="1:5">
      <c r="A100" s="23">
        <v>42825</v>
      </c>
      <c r="B100" s="3">
        <v>-24594.335839757696</v>
      </c>
      <c r="C100" s="3">
        <v>25081.42724394273</v>
      </c>
      <c r="D100" s="24">
        <v>487.09140418503375</v>
      </c>
    </row>
    <row r="101" spans="1:5">
      <c r="A101" s="23">
        <v>42855</v>
      </c>
      <c r="B101" s="3">
        <v>-24527.892180160241</v>
      </c>
      <c r="C101" s="3">
        <v>25003.926510085657</v>
      </c>
      <c r="D101" s="24">
        <v>476.03432992541639</v>
      </c>
    </row>
    <row r="102" spans="1:5">
      <c r="A102" s="23">
        <v>42886</v>
      </c>
      <c r="B102" s="3">
        <v>-25132.637556866059</v>
      </c>
      <c r="C102" s="3">
        <v>25700.847424880649</v>
      </c>
      <c r="D102" s="24">
        <v>568.20986801459003</v>
      </c>
    </row>
    <row r="103" spans="1:5">
      <c r="A103" s="23">
        <v>42916</v>
      </c>
      <c r="B103" s="3">
        <v>-24408.1244965675</v>
      </c>
      <c r="C103" s="3">
        <v>24872.955921052631</v>
      </c>
      <c r="D103" s="24">
        <v>464.83142448513172</v>
      </c>
    </row>
    <row r="104" spans="1:5">
      <c r="A104" s="23">
        <v>42947</v>
      </c>
      <c r="B104" s="3">
        <v>-24686.185935919057</v>
      </c>
      <c r="C104" s="3">
        <v>25067.691762225968</v>
      </c>
      <c r="D104" s="24">
        <v>381.50582630691133</v>
      </c>
    </row>
    <row r="105" spans="1:5">
      <c r="A105" s="23">
        <v>42978</v>
      </c>
      <c r="B105" s="3">
        <v>-23055.120408787538</v>
      </c>
      <c r="C105" s="3">
        <v>23481.108509454945</v>
      </c>
      <c r="D105" s="24">
        <v>425.98810066740771</v>
      </c>
    </row>
    <row r="106" spans="1:5">
      <c r="A106" s="23">
        <v>43008</v>
      </c>
      <c r="B106" s="4">
        <v>-22538.091054122982</v>
      </c>
      <c r="C106" s="4">
        <v>22938.777769906494</v>
      </c>
      <c r="D106" s="25">
        <v>400.68671578351132</v>
      </c>
    </row>
    <row r="107" spans="1:5">
      <c r="A107" s="23">
        <v>43039</v>
      </c>
      <c r="B107" s="3">
        <v>-22130.966154501562</v>
      </c>
      <c r="C107" s="3">
        <v>22426.723382561773</v>
      </c>
      <c r="D107" s="24">
        <v>295.75722806021076</v>
      </c>
    </row>
    <row r="108" spans="1:5">
      <c r="A108" s="23">
        <v>43069</v>
      </c>
      <c r="B108" s="3">
        <v>-22430.629757073446</v>
      </c>
      <c r="C108" s="3">
        <v>22876.110503000862</v>
      </c>
      <c r="D108" s="24">
        <v>445.48074592741614</v>
      </c>
    </row>
    <row r="109" spans="1:5">
      <c r="A109" s="23">
        <v>43100</v>
      </c>
      <c r="B109" s="3">
        <v>-22535.650894144797</v>
      </c>
      <c r="C109" s="3">
        <v>22978.382091145082</v>
      </c>
      <c r="D109" s="24">
        <v>442.73119700028474</v>
      </c>
    </row>
    <row r="110" spans="1:5">
      <c r="A110" s="23">
        <v>43131</v>
      </c>
      <c r="B110" s="3">
        <v>-24729.153720998533</v>
      </c>
      <c r="C110" s="3">
        <v>25385.989791483116</v>
      </c>
      <c r="D110" s="24">
        <v>656.83607048458362</v>
      </c>
      <c r="E110" s="35"/>
    </row>
    <row r="111" spans="1:5">
      <c r="A111" s="23">
        <v>43159</v>
      </c>
      <c r="B111" s="3">
        <v>-24939.541994261119</v>
      </c>
      <c r="C111" s="3">
        <v>25493.158111908171</v>
      </c>
      <c r="D111" s="24">
        <v>553.61611764705231</v>
      </c>
    </row>
    <row r="112" spans="1:5">
      <c r="A112" s="23">
        <v>43190</v>
      </c>
      <c r="B112" s="3">
        <v>-25008.249368241304</v>
      </c>
      <c r="C112" s="3">
        <v>25396.763557199774</v>
      </c>
      <c r="D112" s="24">
        <v>388.51418895847019</v>
      </c>
    </row>
    <row r="113" spans="1:4">
      <c r="A113" s="23">
        <v>43220</v>
      </c>
      <c r="B113" s="3">
        <v>-24690.258609253055</v>
      </c>
      <c r="C113" s="3">
        <v>25100.479027313268</v>
      </c>
      <c r="D113" s="24">
        <v>410.22041806021298</v>
      </c>
    </row>
    <row r="114" spans="1:4">
      <c r="A114" s="23">
        <v>43251</v>
      </c>
      <c r="B114" s="3">
        <v>-24827.423255748763</v>
      </c>
      <c r="C114" s="3">
        <v>25225.448081884464</v>
      </c>
      <c r="D114" s="24">
        <v>398.02482613570101</v>
      </c>
    </row>
    <row r="115" spans="1:4">
      <c r="A115" s="23">
        <v>43281</v>
      </c>
      <c r="B115" s="3">
        <v>-23329.543567123306</v>
      </c>
      <c r="C115" s="3">
        <v>23405.574183561639</v>
      </c>
      <c r="D115" s="24">
        <v>76.0306164383328</v>
      </c>
    </row>
    <row r="116" spans="1:4">
      <c r="A116" s="23">
        <v>43312</v>
      </c>
      <c r="B116" s="3">
        <v>-21980.540436681222</v>
      </c>
      <c r="C116" s="3">
        <v>22053.957085152837</v>
      </c>
      <c r="D116" s="24">
        <v>73.41664847161519</v>
      </c>
    </row>
    <row r="117" spans="1:4">
      <c r="A117" s="23">
        <v>43343</v>
      </c>
      <c r="B117" s="3">
        <v>-21774.444281354059</v>
      </c>
      <c r="C117" s="3">
        <v>21935.74804661487</v>
      </c>
      <c r="D117" s="24">
        <v>161.30376526081091</v>
      </c>
    </row>
    <row r="118" spans="1:4">
      <c r="A118" s="23">
        <v>43373</v>
      </c>
      <c r="B118" s="3">
        <v>-22917.007207058181</v>
      </c>
      <c r="C118" s="3">
        <v>23109.498406396473</v>
      </c>
      <c r="D118" s="24">
        <v>192.49119933829206</v>
      </c>
    </row>
    <row r="119" spans="1:4">
      <c r="A119" s="23">
        <v>43404</v>
      </c>
      <c r="B119" s="3">
        <v>-22438.989830690691</v>
      </c>
      <c r="C119" s="3">
        <v>23308.956248320341</v>
      </c>
      <c r="D119" s="24">
        <v>869.9664176296501</v>
      </c>
    </row>
    <row r="120" spans="1:4">
      <c r="A120" s="23">
        <v>43434</v>
      </c>
      <c r="B120" s="3">
        <v>-21767.461207781693</v>
      </c>
      <c r="C120" s="3">
        <v>21785.972966765734</v>
      </c>
      <c r="D120" s="24">
        <v>18.51175898404108</v>
      </c>
    </row>
    <row r="121" spans="1:4">
      <c r="A121" s="23">
        <v>43465</v>
      </c>
      <c r="B121" s="3">
        <v>-23080.446744930639</v>
      </c>
      <c r="C121" s="3">
        <v>22919.508652614724</v>
      </c>
      <c r="D121" s="24">
        <v>-160.93809231591513</v>
      </c>
    </row>
    <row r="122" spans="1:4">
      <c r="A122" s="23">
        <v>43496</v>
      </c>
      <c r="B122" s="3">
        <v>-20552.689519494779</v>
      </c>
      <c r="C122" s="3">
        <v>20437.287564524984</v>
      </c>
      <c r="D122" s="24">
        <v>-115.40195496979504</v>
      </c>
    </row>
    <row r="123" spans="1:4">
      <c r="A123" s="23">
        <v>43524</v>
      </c>
      <c r="B123" s="3">
        <v>-19908.656753607094</v>
      </c>
      <c r="C123" s="3">
        <v>18802.804664261934</v>
      </c>
      <c r="D123" s="24">
        <v>-1105.8520893451605</v>
      </c>
    </row>
    <row r="124" spans="1:4">
      <c r="A124" s="23">
        <v>43555</v>
      </c>
      <c r="B124" s="3">
        <v>-22026.122246696017</v>
      </c>
      <c r="C124" s="3">
        <v>21930.680652533043</v>
      </c>
      <c r="D124" s="24">
        <v>-95.44159416297407</v>
      </c>
    </row>
    <row r="125" spans="1:4">
      <c r="A125" s="23">
        <v>43585</v>
      </c>
      <c r="B125" s="3">
        <v>-20712.947325388021</v>
      </c>
      <c r="C125" s="3">
        <v>20849.585712305983</v>
      </c>
      <c r="D125" s="24">
        <v>136.63838691796263</v>
      </c>
    </row>
    <row r="126" spans="1:4">
      <c r="A126" s="23">
        <v>43616</v>
      </c>
      <c r="B126" s="3">
        <v>-22200.674598238824</v>
      </c>
      <c r="C126" s="3">
        <v>22431.161838194828</v>
      </c>
      <c r="D126" s="24">
        <v>230.48723995600449</v>
      </c>
    </row>
    <row r="127" spans="1:4">
      <c r="A127" s="23">
        <v>43646</v>
      </c>
      <c r="B127" s="3">
        <v>-22178.950274817733</v>
      </c>
      <c r="C127" s="3">
        <v>22024.438934380258</v>
      </c>
      <c r="D127" s="24">
        <v>-154.51134043747516</v>
      </c>
    </row>
    <row r="128" spans="1:4">
      <c r="A128" s="23">
        <v>43677</v>
      </c>
      <c r="B128" s="3">
        <v>-22678.740465847397</v>
      </c>
      <c r="C128" s="3">
        <v>22900.297344955696</v>
      </c>
      <c r="D128" s="24">
        <v>221.55687910829874</v>
      </c>
    </row>
    <row r="129" spans="1:4">
      <c r="A129" s="23">
        <v>43708</v>
      </c>
      <c r="B129" s="3">
        <v>-23083.248560113163</v>
      </c>
      <c r="C129" s="3">
        <v>22879.843089108912</v>
      </c>
      <c r="D129" s="24">
        <v>-203.40547100425101</v>
      </c>
    </row>
    <row r="130" spans="1:4">
      <c r="A130" s="23">
        <v>43738</v>
      </c>
      <c r="B130" s="3">
        <v>-23656.491631246412</v>
      </c>
      <c r="C130" s="3">
        <v>23886.790258472138</v>
      </c>
      <c r="D130" s="24">
        <v>230.2986272257258</v>
      </c>
    </row>
    <row r="131" spans="1:4">
      <c r="A131" s="23">
        <v>43769</v>
      </c>
      <c r="B131" s="3">
        <v>-24021.449793142558</v>
      </c>
      <c r="C131" s="3">
        <v>24277.200875602157</v>
      </c>
      <c r="D131" s="24">
        <v>255.75108245959927</v>
      </c>
    </row>
    <row r="132" spans="1:4">
      <c r="A132" s="23">
        <v>43799</v>
      </c>
      <c r="B132" s="3">
        <v>-23822.244021864208</v>
      </c>
      <c r="C132" s="3">
        <v>24075.56020425777</v>
      </c>
      <c r="D132" s="24">
        <v>253.31618239356249</v>
      </c>
    </row>
    <row r="133" spans="1:4">
      <c r="A133" s="23">
        <v>43830</v>
      </c>
      <c r="B133" s="3">
        <v>-25391.866380208347</v>
      </c>
      <c r="C133" s="3">
        <v>25082.384429976853</v>
      </c>
      <c r="D133" s="24">
        <v>-309.4819502314931</v>
      </c>
    </row>
    <row r="134" spans="1:4">
      <c r="A134" s="23">
        <v>43861</v>
      </c>
      <c r="B134" s="3">
        <v>-26387.507209976793</v>
      </c>
      <c r="C134" s="3">
        <v>26181.830890371235</v>
      </c>
      <c r="D134" s="24">
        <v>-205.67631960555809</v>
      </c>
    </row>
    <row r="135" spans="1:4">
      <c r="A135" s="23">
        <v>43890</v>
      </c>
      <c r="B135" s="3">
        <v>-27501.495183155457</v>
      </c>
      <c r="C135" s="3">
        <v>27836.522561292179</v>
      </c>
      <c r="D135" s="24">
        <v>335.02737813672138</v>
      </c>
    </row>
    <row r="136" spans="1:4">
      <c r="A136" s="23">
        <v>43921</v>
      </c>
      <c r="B136" s="3">
        <v>-27609.948583450212</v>
      </c>
      <c r="C136" s="3">
        <v>27680.900541374471</v>
      </c>
      <c r="D136" s="24">
        <v>70.95195792425875</v>
      </c>
    </row>
    <row r="137" spans="1:4">
      <c r="A137" s="23">
        <v>43951</v>
      </c>
      <c r="B137" s="3">
        <v>-29738.165542857154</v>
      </c>
      <c r="C137" s="3">
        <v>29280.991280000002</v>
      </c>
      <c r="D137" s="24">
        <v>-457.17426285715192</v>
      </c>
    </row>
    <row r="138" spans="1:4">
      <c r="A138" s="23">
        <v>43982</v>
      </c>
      <c r="B138" s="3">
        <v>-27911.823241005142</v>
      </c>
      <c r="C138" s="3">
        <v>27708.434217589947</v>
      </c>
      <c r="D138" s="24">
        <v>-203.38902341519497</v>
      </c>
    </row>
    <row r="139" spans="1:4">
      <c r="A139" s="23">
        <v>44012</v>
      </c>
      <c r="B139" s="3">
        <v>-30544.441474321968</v>
      </c>
      <c r="C139" s="3">
        <v>30504.584059434503</v>
      </c>
      <c r="D139" s="24">
        <v>-39.857414887464984</v>
      </c>
    </row>
    <row r="140" spans="1:4">
      <c r="A140" s="23">
        <v>44043</v>
      </c>
      <c r="B140" s="3">
        <v>-32463.670173122082</v>
      </c>
      <c r="C140" s="3">
        <v>32215.228559272302</v>
      </c>
      <c r="D140" s="24">
        <v>-248.44161384977997</v>
      </c>
    </row>
    <row r="141" spans="1:4">
      <c r="A141" s="23">
        <v>44074</v>
      </c>
      <c r="B141" s="3">
        <v>-33713.771927424168</v>
      </c>
      <c r="C141" s="3">
        <v>33007.023438429511</v>
      </c>
      <c r="D141" s="24">
        <v>-706.74848899465724</v>
      </c>
    </row>
    <row r="142" spans="1:4">
      <c r="A142" s="23">
        <v>44104</v>
      </c>
      <c r="B142" s="3">
        <v>-33573.691700087169</v>
      </c>
      <c r="C142" s="3">
        <v>32907.702551583854</v>
      </c>
      <c r="D142" s="24">
        <v>-665.98914850331494</v>
      </c>
    </row>
    <row r="143" spans="1:4">
      <c r="A143" s="23">
        <v>44135</v>
      </c>
      <c r="B143" s="3">
        <v>-32696.902215078924</v>
      </c>
      <c r="C143" s="3">
        <v>32487.247302746931</v>
      </c>
      <c r="D143" s="24">
        <v>-209.65491233199282</v>
      </c>
    </row>
    <row r="144" spans="1:4">
      <c r="A144" s="23">
        <v>44165</v>
      </c>
      <c r="B144" s="3">
        <v>-33788.55534461909</v>
      </c>
      <c r="C144" s="3">
        <v>34404.132518137849</v>
      </c>
      <c r="D144" s="24">
        <v>615.57717351875908</v>
      </c>
    </row>
    <row r="145" spans="1:4">
      <c r="A145" s="26">
        <v>44196</v>
      </c>
      <c r="B145" s="27">
        <v>-37229.875424572296</v>
      </c>
      <c r="C145" s="27">
        <v>36558.366646967341</v>
      </c>
      <c r="D145" s="25">
        <v>-671.50877760495496</v>
      </c>
    </row>
    <row r="146" spans="1:4">
      <c r="A146" s="23">
        <v>44227</v>
      </c>
      <c r="B146" s="3">
        <v>-38845.919173503513</v>
      </c>
      <c r="C146" s="3">
        <v>38766.207790945002</v>
      </c>
      <c r="D146" s="63">
        <v>-79.711382558511104</v>
      </c>
    </row>
    <row r="147" spans="1:4">
      <c r="A147" s="26">
        <v>44255</v>
      </c>
      <c r="B147" s="3">
        <v>-40845.618185975603</v>
      </c>
      <c r="C147" s="3">
        <v>40460.461750000002</v>
      </c>
      <c r="D147" s="63">
        <v>-385.1564359756012</v>
      </c>
    </row>
    <row r="148" spans="1:4">
      <c r="A148" s="23">
        <v>44286</v>
      </c>
      <c r="B148" s="3">
        <v>-40921.055788842204</v>
      </c>
      <c r="C148" s="3">
        <v>39331.044331133773</v>
      </c>
      <c r="D148" s="63">
        <v>-1590.0114577084314</v>
      </c>
    </row>
    <row r="149" spans="1:4">
      <c r="A149" s="26">
        <v>44316</v>
      </c>
      <c r="B149" s="3">
        <v>-44777.570064675077</v>
      </c>
      <c r="C149" s="3">
        <v>43180.150120110869</v>
      </c>
      <c r="D149" s="63">
        <v>-1597.419944564208</v>
      </c>
    </row>
    <row r="150" spans="1:4">
      <c r="A150" s="23">
        <v>44347</v>
      </c>
      <c r="B150" s="3">
        <v>-47973.254534276042</v>
      </c>
      <c r="C150" s="3">
        <v>46136.243040270514</v>
      </c>
      <c r="D150" s="63">
        <v>-1837.0114940055282</v>
      </c>
    </row>
    <row r="151" spans="1:4">
      <c r="A151" s="26">
        <v>44377</v>
      </c>
      <c r="B151" s="3">
        <v>-47884.476993865013</v>
      </c>
      <c r="C151" s="3">
        <v>46652.345625766866</v>
      </c>
      <c r="D151" s="63">
        <v>-1232.1313680981475</v>
      </c>
    </row>
    <row r="152" spans="1:4">
      <c r="A152" s="23">
        <v>44408</v>
      </c>
      <c r="B152" s="3">
        <v>-45913.959171048555</v>
      </c>
      <c r="C152" s="3">
        <v>45106.077278069904</v>
      </c>
      <c r="D152" s="63">
        <v>-807.88189297865028</v>
      </c>
    </row>
    <row r="153" spans="1:4">
      <c r="A153" s="26">
        <v>44439</v>
      </c>
      <c r="B153" s="3">
        <v>-49024.569691300305</v>
      </c>
      <c r="C153" s="3">
        <v>48105.304284377926</v>
      </c>
      <c r="D153" s="63">
        <v>-919.26540692237904</v>
      </c>
    </row>
    <row r="154" spans="1:4">
      <c r="A154" s="71">
        <v>44469</v>
      </c>
      <c r="B154" s="3">
        <v>-50672.495819139091</v>
      </c>
      <c r="C154" s="3">
        <v>49109.846875193558</v>
      </c>
      <c r="D154" s="72">
        <v>-1562.6489439455327</v>
      </c>
    </row>
    <row r="155" spans="1:4">
      <c r="A155" s="71">
        <v>44500</v>
      </c>
      <c r="B155" s="3">
        <v>-50623.052881570606</v>
      </c>
      <c r="C155" s="3">
        <v>49540.225547815076</v>
      </c>
      <c r="D155" s="72">
        <v>-1082.8273337555293</v>
      </c>
    </row>
    <row r="156" spans="1:4">
      <c r="A156" s="71">
        <v>44530</v>
      </c>
      <c r="B156" s="3">
        <v>-54676.218848829842</v>
      </c>
      <c r="C156" s="3">
        <v>55292.777096774189</v>
      </c>
      <c r="D156" s="72">
        <v>616.55824794434739</v>
      </c>
    </row>
    <row r="157" spans="1:4">
      <c r="A157" s="73">
        <v>44561</v>
      </c>
      <c r="B157" s="74">
        <v>-51928.058520900333</v>
      </c>
      <c r="C157" s="74">
        <v>52996.969913183282</v>
      </c>
      <c r="D157" s="75">
        <v>1068.9113922829492</v>
      </c>
    </row>
    <row r="158" spans="1:4">
      <c r="A158" s="86">
        <v>44592</v>
      </c>
      <c r="B158" s="3">
        <v>-53528.889201877959</v>
      </c>
      <c r="C158" s="3">
        <v>53679.294021909234</v>
      </c>
      <c r="D158" s="72">
        <v>150.40482003127545</v>
      </c>
    </row>
    <row r="159" spans="1:4">
      <c r="A159" s="86">
        <v>44620</v>
      </c>
      <c r="B159" s="3">
        <v>-50140.364422483006</v>
      </c>
      <c r="C159" s="3">
        <v>49966.295253242744</v>
      </c>
      <c r="D159" s="72">
        <v>-174.06916924026154</v>
      </c>
    </row>
    <row r="160" spans="1:4">
      <c r="A160" s="86">
        <v>44651</v>
      </c>
      <c r="B160" s="3">
        <v>-51807.89389168768</v>
      </c>
      <c r="C160" s="3">
        <v>51082.676061083119</v>
      </c>
      <c r="D160" s="72">
        <v>-725.21783060456073</v>
      </c>
    </row>
    <row r="161" spans="1:4">
      <c r="A161" s="86">
        <v>44681</v>
      </c>
      <c r="B161" s="3">
        <v>-45830.552306300873</v>
      </c>
      <c r="C161" s="3">
        <v>45362.115770274337</v>
      </c>
      <c r="D161" s="72">
        <v>-468.43653602653649</v>
      </c>
    </row>
    <row r="162" spans="1:4">
      <c r="A162" s="86">
        <v>44712</v>
      </c>
      <c r="B162" s="3">
        <v>-46658.060515278616</v>
      </c>
      <c r="C162" s="3">
        <v>44999.294275014974</v>
      </c>
      <c r="D162" s="72">
        <v>-1658.7662402636415</v>
      </c>
    </row>
    <row r="163" spans="1:4">
      <c r="A163" s="86">
        <v>44742</v>
      </c>
      <c r="B163" s="3">
        <v>-46645.303428571453</v>
      </c>
      <c r="C163" s="3">
        <v>45039.974677142854</v>
      </c>
      <c r="D163" s="72">
        <v>-1605.3287514285985</v>
      </c>
    </row>
    <row r="164" spans="1:4">
      <c r="A164" s="86">
        <v>44773</v>
      </c>
      <c r="B164" s="3">
        <v>-48239.004718372191</v>
      </c>
      <c r="C164" s="3">
        <v>48066.757416691238</v>
      </c>
      <c r="D164" s="72">
        <v>-172.24730168095266</v>
      </c>
    </row>
    <row r="165" spans="1:4">
      <c r="A165" s="86">
        <v>44804</v>
      </c>
      <c r="B165" s="3">
        <v>-49612.343310386132</v>
      </c>
      <c r="C165" s="3">
        <v>48812.405683926962</v>
      </c>
      <c r="D165" s="72">
        <v>-799.93762645917013</v>
      </c>
    </row>
    <row r="166" spans="1:4">
      <c r="A166" s="86">
        <v>44834</v>
      </c>
      <c r="B166" s="3">
        <v>-49409.242449901212</v>
      </c>
      <c r="C166" s="3">
        <v>47636.924281682193</v>
      </c>
      <c r="D166" s="72">
        <v>-1772.3181682190188</v>
      </c>
    </row>
    <row r="167" spans="1:4">
      <c r="A167" s="86">
        <v>44865</v>
      </c>
      <c r="B167" s="3">
        <v>-49285.903852691219</v>
      </c>
      <c r="C167" s="3">
        <v>47526.972745042505</v>
      </c>
      <c r="D167" s="72">
        <v>-1758.9311076487138</v>
      </c>
    </row>
    <row r="168" spans="1:4">
      <c r="A168" s="86">
        <v>44895</v>
      </c>
      <c r="B168" s="3">
        <v>-47981.725951758242</v>
      </c>
      <c r="C168" s="3">
        <v>47478.458160418479</v>
      </c>
      <c r="D168" s="72">
        <v>-503.26779133976379</v>
      </c>
    </row>
    <row r="169" spans="1:4">
      <c r="A169" s="86">
        <v>44926</v>
      </c>
      <c r="B169" s="3">
        <v>-49841.479965899402</v>
      </c>
      <c r="C169" s="3">
        <v>47829.633805058256</v>
      </c>
      <c r="D169" s="72">
        <v>-2011.8461608411453</v>
      </c>
    </row>
    <row r="170" spans="1:4">
      <c r="A170" s="86">
        <v>44957</v>
      </c>
      <c r="B170" s="92">
        <v>-50113.299856115103</v>
      </c>
      <c r="C170" s="92">
        <v>48692.499772661868</v>
      </c>
      <c r="D170" s="93">
        <v>-1420.8000834532359</v>
      </c>
    </row>
    <row r="171" spans="1:4">
      <c r="A171" s="86">
        <v>44985</v>
      </c>
      <c r="B171" s="92">
        <v>-49949.190839694653</v>
      </c>
      <c r="C171" s="92">
        <v>48533.470918756815</v>
      </c>
      <c r="D171" s="93">
        <v>-1415.7199209378377</v>
      </c>
    </row>
    <row r="172" spans="1:4">
      <c r="A172" s="86">
        <v>45016</v>
      </c>
      <c r="B172" s="92">
        <v>-53288.102074688795</v>
      </c>
      <c r="C172" s="92">
        <v>51879.374035961271</v>
      </c>
      <c r="D172" s="93">
        <v>-1408.7280387275241</v>
      </c>
    </row>
    <row r="173" spans="1:4">
      <c r="A173" s="86">
        <v>45046</v>
      </c>
      <c r="B173" s="92">
        <v>-52649.921724800894</v>
      </c>
      <c r="C173" s="92">
        <v>51072.860021971988</v>
      </c>
      <c r="D173" s="93">
        <v>-1577.0617028289053</v>
      </c>
    </row>
    <row r="174" spans="1:4">
      <c r="A174" s="86">
        <v>45077</v>
      </c>
      <c r="B174" s="92">
        <v>-52889.458950201864</v>
      </c>
      <c r="C174" s="92">
        <v>51640.232982503367</v>
      </c>
      <c r="D174" s="93">
        <v>-1249.2259676984977</v>
      </c>
    </row>
    <row r="175" spans="1:4">
      <c r="A175" s="86">
        <v>45107</v>
      </c>
      <c r="B175" s="92">
        <v>-51598.445405405408</v>
      </c>
      <c r="C175" s="92">
        <v>50672.359227027024</v>
      </c>
      <c r="D175" s="93">
        <v>-926.08617837838392</v>
      </c>
    </row>
    <row r="176" spans="1:4">
      <c r="A176" s="86">
        <v>45138</v>
      </c>
      <c r="B176" s="92">
        <v>-50232.26536691036</v>
      </c>
      <c r="C176" s="92">
        <v>50237.436398591926</v>
      </c>
      <c r="D176" s="93">
        <v>5.1710316815660917</v>
      </c>
    </row>
    <row r="177" spans="1:4">
      <c r="A177" s="86">
        <v>45169</v>
      </c>
      <c r="B177" s="92">
        <v>-48122.832412523014</v>
      </c>
      <c r="C177" s="92">
        <v>47372.31774796106</v>
      </c>
      <c r="D177" s="93">
        <v>-750.5146645619534</v>
      </c>
    </row>
    <row r="178" spans="1:4">
      <c r="A178" s="86">
        <v>45199</v>
      </c>
      <c r="B178" s="92">
        <v>-50344.906642259419</v>
      </c>
      <c r="C178" s="92">
        <v>49179.779351464436</v>
      </c>
      <c r="D178" s="93">
        <v>-1165.1272907949824</v>
      </c>
    </row>
    <row r="179" spans="1:4">
      <c r="A179" s="86">
        <v>45230</v>
      </c>
      <c r="B179" s="92">
        <v>-48546.840428180221</v>
      </c>
      <c r="C179" s="92">
        <v>47194.050995767975</v>
      </c>
      <c r="D179" s="93">
        <v>-1352.7894324122462</v>
      </c>
    </row>
    <row r="180" spans="1:4">
      <c r="A180" s="86">
        <v>45260</v>
      </c>
      <c r="B180" s="92">
        <v>-46372.402382875618</v>
      </c>
      <c r="C180" s="92">
        <v>46658.583292945616</v>
      </c>
      <c r="D180" s="24">
        <v>286.18091006999748</v>
      </c>
    </row>
    <row r="181" spans="1:4">
      <c r="A181" s="86">
        <v>45291</v>
      </c>
      <c r="B181" s="92">
        <v>-43515.196250344627</v>
      </c>
      <c r="C181" s="92">
        <v>42135.667761235185</v>
      </c>
      <c r="D181" s="24">
        <v>-1379.5284891094416</v>
      </c>
    </row>
    <row r="182" spans="1:4">
      <c r="A182" s="86">
        <v>45322</v>
      </c>
      <c r="B182" s="3">
        <v>-45030.250618982129</v>
      </c>
      <c r="C182" s="3">
        <v>42427.695050894079</v>
      </c>
      <c r="D182" s="24">
        <v>-2602.5555680880498</v>
      </c>
    </row>
    <row r="183" spans="1:4">
      <c r="A183" s="86">
        <v>45351</v>
      </c>
      <c r="B183" s="3">
        <v>-45538.39308872768</v>
      </c>
      <c r="C183" s="3">
        <v>44392.692410714277</v>
      </c>
      <c r="D183" s="24">
        <v>-1145.7006780134034</v>
      </c>
    </row>
    <row r="184" spans="1:4">
      <c r="A184" s="86">
        <v>45382</v>
      </c>
      <c r="B184" s="3">
        <v>-43284.154849225743</v>
      </c>
      <c r="C184" s="3">
        <v>42515.17411301277</v>
      </c>
      <c r="D184" s="24">
        <v>-768.98073621297226</v>
      </c>
    </row>
    <row r="185" spans="1:4">
      <c r="A185" s="86">
        <v>45412</v>
      </c>
      <c r="B185" s="3">
        <v>-45485.979149959909</v>
      </c>
      <c r="C185" s="3">
        <v>44328.338000534619</v>
      </c>
      <c r="D185" s="24">
        <v>-1157.6411494252898</v>
      </c>
    </row>
    <row r="186" spans="1:4">
      <c r="A186" s="86">
        <v>45443</v>
      </c>
      <c r="B186" s="3">
        <v>-43254.717859064025</v>
      </c>
      <c r="C186" s="3">
        <v>42764.868738569123</v>
      </c>
      <c r="D186" s="24">
        <v>-489.84912049490231</v>
      </c>
    </row>
    <row r="187" spans="1:4">
      <c r="A187" s="86">
        <v>45473</v>
      </c>
      <c r="B187" s="3">
        <v>-46058.417132215996</v>
      </c>
      <c r="C187" s="3">
        <v>44780.657552540571</v>
      </c>
      <c r="D187" s="24">
        <v>-1277.7595796754249</v>
      </c>
    </row>
    <row r="188" spans="1:4">
      <c r="A188" s="86">
        <v>45504</v>
      </c>
      <c r="B188" s="3">
        <v>-45665.324926997593</v>
      </c>
      <c r="C188" s="3">
        <v>45053.611133528007</v>
      </c>
      <c r="D188" s="24">
        <v>-611.71379346958565</v>
      </c>
    </row>
    <row r="189" spans="1:4">
      <c r="A189" s="86">
        <v>45535</v>
      </c>
      <c r="B189" s="3">
        <v>-43400.676969365464</v>
      </c>
      <c r="C189" s="3">
        <v>42896.845314551421</v>
      </c>
      <c r="D189" s="24">
        <v>-503.83165481404285</v>
      </c>
    </row>
    <row r="190" spans="1:4">
      <c r="A190" s="86">
        <v>45565</v>
      </c>
      <c r="B190" s="3">
        <v>-42094.590566037761</v>
      </c>
      <c r="C190" s="3">
        <v>42023.531487870627</v>
      </c>
      <c r="D190" s="24">
        <v>-71.05907816713443</v>
      </c>
    </row>
    <row r="191" spans="1:4">
      <c r="A191" s="86">
        <v>45596</v>
      </c>
      <c r="B191" s="3">
        <v>-45303.509962304772</v>
      </c>
      <c r="C191" s="3">
        <v>44823.298737210549</v>
      </c>
      <c r="D191" s="72">
        <v>-480.21122509422275</v>
      </c>
    </row>
    <row r="192" spans="1:4">
      <c r="A192" s="86">
        <v>45626</v>
      </c>
      <c r="B192" s="3">
        <v>-45258.429865495476</v>
      </c>
      <c r="C192" s="3">
        <v>44858.379006313487</v>
      </c>
      <c r="D192" s="72">
        <v>-400.05085918198893</v>
      </c>
    </row>
    <row r="193" spans="1:4">
      <c r="A193" s="86">
        <v>45657</v>
      </c>
      <c r="B193" s="3">
        <v>-47252.255004112973</v>
      </c>
      <c r="C193" s="3">
        <v>46378.612706333981</v>
      </c>
      <c r="D193" s="72">
        <v>-873.64229777899163</v>
      </c>
    </row>
    <row r="194" spans="1:4">
      <c r="A194" s="260">
        <v>45688</v>
      </c>
      <c r="B194" s="3">
        <v>-46360.051439753966</v>
      </c>
      <c r="C194" s="3">
        <v>45322.213983785296</v>
      </c>
      <c r="D194" s="24">
        <v>-1037.8374559686708</v>
      </c>
    </row>
    <row r="195" spans="1:4">
      <c r="A195" s="260">
        <v>45716</v>
      </c>
      <c r="B195" s="3">
        <v>-45400.480779944293</v>
      </c>
      <c r="C195" s="3">
        <v>44576.859025069636</v>
      </c>
      <c r="D195" s="24">
        <v>-823.6217548746572</v>
      </c>
    </row>
    <row r="196" spans="1:4">
      <c r="A196" s="260">
        <v>45747</v>
      </c>
      <c r="B196" s="3">
        <v>-46730.452393760104</v>
      </c>
      <c r="C196" s="3">
        <v>45413.226183431958</v>
      </c>
      <c r="D196" s="24">
        <v>-1317.2262103281464</v>
      </c>
    </row>
    <row r="197" spans="1:4">
      <c r="A197" s="260">
        <v>45777</v>
      </c>
      <c r="B197" s="3">
        <v>-46956.904316744563</v>
      </c>
      <c r="C197" s="3">
        <v>45948.798905691503</v>
      </c>
      <c r="D197" s="24">
        <v>-1008.1054110530604</v>
      </c>
    </row>
    <row r="198" spans="1:4">
      <c r="A198" s="260">
        <v>45808</v>
      </c>
      <c r="B198" s="3">
        <v>-44661.066230812983</v>
      </c>
      <c r="C198" s="3">
        <v>43759.656995451958</v>
      </c>
      <c r="D198" s="24">
        <v>-901.40923536102491</v>
      </c>
    </row>
    <row r="199" spans="1:4">
      <c r="A199" s="260">
        <v>45838</v>
      </c>
      <c r="B199" s="3">
        <v>-43991.566725978628</v>
      </c>
      <c r="C199" s="3">
        <v>42873.797446619217</v>
      </c>
      <c r="D199" s="24">
        <v>-1117.7692793594106</v>
      </c>
    </row>
    <row r="200" spans="1:4">
      <c r="A200" s="260">
        <v>45869</v>
      </c>
      <c r="B200" s="3">
        <v>-42149.514167650545</v>
      </c>
      <c r="C200" s="3">
        <v>40801.777848288075</v>
      </c>
      <c r="D200" s="24">
        <v>-1347.7363193624697</v>
      </c>
    </row>
    <row r="201" spans="1:4">
      <c r="A201" s="260">
        <v>45900</v>
      </c>
      <c r="B201" s="3">
        <v>-41345.335234093654</v>
      </c>
      <c r="C201" s="3">
        <v>40424.731632653056</v>
      </c>
      <c r="D201" s="24">
        <v>-920.60360144059814</v>
      </c>
    </row>
    <row r="202" spans="1:4">
      <c r="A202" s="260">
        <v>45930</v>
      </c>
      <c r="B202" s="3">
        <v>-43941.127646702953</v>
      </c>
      <c r="C202" s="3">
        <v>43114.130257108285</v>
      </c>
      <c r="D202" s="24">
        <v>-826.99738959466777</v>
      </c>
    </row>
    <row r="203" spans="1:4">
      <c r="A203" s="260">
        <v>45961</v>
      </c>
      <c r="B203" s="3">
        <v>-42676.194264569873</v>
      </c>
      <c r="C203" s="3">
        <v>41972.233484427998</v>
      </c>
      <c r="D203" s="24">
        <v>-703.96078014187515</v>
      </c>
    </row>
    <row r="204" spans="1:4">
      <c r="A204" s="260">
        <v>45991</v>
      </c>
      <c r="B204" s="3">
        <v>-43371.13637756664</v>
      </c>
      <c r="C204" s="3">
        <v>42578.705516395959</v>
      </c>
      <c r="D204" s="24">
        <v>-792.43086117068015</v>
      </c>
    </row>
    <row r="205" spans="1:4">
      <c r="A205" s="260">
        <v>46022</v>
      </c>
      <c r="B205" s="3">
        <v>-42172.756112852701</v>
      </c>
      <c r="C205" s="3">
        <v>41249.226601880873</v>
      </c>
      <c r="D205" s="24">
        <v>-923.52951097182813</v>
      </c>
    </row>
    <row r="206" spans="1:4">
      <c r="A206" s="309"/>
      <c r="B206" s="74"/>
      <c r="C206" s="74"/>
      <c r="D206" s="31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1">
    <tabColor rgb="FFFFFF00"/>
  </sheetPr>
  <dimension ref="A1:M4368"/>
  <sheetViews>
    <sheetView rightToLeft="1" topLeftCell="D53" zoomScaleNormal="100" workbookViewId="0">
      <selection activeCell="J74" sqref="J74"/>
    </sheetView>
  </sheetViews>
  <sheetFormatPr defaultColWidth="9" defaultRowHeight="15"/>
  <cols>
    <col min="1" max="1" width="9.875" style="164" bestFit="1" customWidth="1"/>
    <col min="2" max="2" width="17.125" style="166" customWidth="1"/>
    <col min="3" max="3" width="23.375" style="166" bestFit="1" customWidth="1"/>
    <col min="4" max="6" width="23.375" style="166" customWidth="1"/>
    <col min="7" max="7" width="23.25" style="166" bestFit="1" customWidth="1"/>
    <col min="8" max="9" width="23.375" style="166" customWidth="1"/>
    <col min="10" max="16384" width="9" style="8"/>
  </cols>
  <sheetData>
    <row r="1" spans="1:13" s="32" customFormat="1">
      <c r="A1" s="148" t="s">
        <v>14</v>
      </c>
      <c r="B1" s="148" t="s">
        <v>0</v>
      </c>
      <c r="C1" s="148" t="s">
        <v>78</v>
      </c>
      <c r="D1" s="148" t="s">
        <v>46</v>
      </c>
      <c r="E1" s="149" t="s">
        <v>61</v>
      </c>
      <c r="F1" s="150" t="s">
        <v>15</v>
      </c>
      <c r="G1" s="150" t="s">
        <v>80</v>
      </c>
      <c r="H1" s="150" t="s">
        <v>78</v>
      </c>
      <c r="I1" s="151" t="s">
        <v>46</v>
      </c>
    </row>
    <row r="2" spans="1:13">
      <c r="A2" s="152">
        <v>43830</v>
      </c>
      <c r="B2" s="153">
        <v>100</v>
      </c>
      <c r="C2" s="153">
        <v>100</v>
      </c>
      <c r="D2" s="153">
        <v>100</v>
      </c>
      <c r="E2" s="154">
        <v>45627</v>
      </c>
      <c r="F2" s="155"/>
      <c r="G2" s="156">
        <v>100</v>
      </c>
      <c r="H2" s="156">
        <v>100</v>
      </c>
      <c r="I2" s="156">
        <v>100</v>
      </c>
      <c r="K2" s="8">
        <f>טבלה228[[#This Row],[דולר/שקל]]/H62</f>
        <v>27.419797093501508</v>
      </c>
      <c r="L2" s="8">
        <f>טבלה228[[#This Row],[אירו/שקל]]/I62</f>
        <v>26.340743862606679</v>
      </c>
      <c r="M2" s="8">
        <f>טבלה228[[#This Row],[שער חליפין נומינלי אפקטיבי]]/J62</f>
        <v>1.3806931411414536</v>
      </c>
    </row>
    <row r="3" spans="1:13">
      <c r="A3" s="152">
        <v>43861</v>
      </c>
      <c r="B3" s="153">
        <v>99.768518518518505</v>
      </c>
      <c r="C3" s="153">
        <v>98.042906503016852</v>
      </c>
      <c r="D3" s="153">
        <v>99.016818872669063</v>
      </c>
      <c r="E3" s="154">
        <v>45658</v>
      </c>
      <c r="F3" s="155">
        <v>1</v>
      </c>
      <c r="G3" s="156">
        <f>(H63*$K$2)</f>
        <v>98.080614203454886</v>
      </c>
      <c r="H3" s="156">
        <f>(I63*$L$2)</f>
        <v>97.687282688863135</v>
      </c>
      <c r="I3" s="156">
        <f>(J63*$M$2)</f>
        <v>98.278279820618863</v>
      </c>
    </row>
    <row r="4" spans="1:13">
      <c r="A4" s="152">
        <v>43890</v>
      </c>
      <c r="B4" s="153">
        <v>100.31828703703705</v>
      </c>
      <c r="C4" s="153">
        <v>98.488989737507083</v>
      </c>
      <c r="D4" s="153">
        <v>98.696045757393023</v>
      </c>
      <c r="E4" s="157">
        <v>45689</v>
      </c>
      <c r="F4" s="155">
        <v>2</v>
      </c>
      <c r="G4" s="156">
        <f t="shared" ref="G4:G14" si="0">(H64*$K$2)</f>
        <v>98.437071565670408</v>
      </c>
      <c r="H4" s="156">
        <f t="shared" ref="H4:H14" si="1">(I64*$L$2)</f>
        <v>98.358971657359604</v>
      </c>
      <c r="I4" s="156">
        <f t="shared" ref="I4:I14" si="2">(J64*$M$2)</f>
        <v>98.931366867046918</v>
      </c>
    </row>
    <row r="5" spans="1:13">
      <c r="A5" s="152">
        <v>43921</v>
      </c>
      <c r="B5" s="153">
        <v>103.15393518518519</v>
      </c>
      <c r="C5" s="153">
        <v>100.5698519931927</v>
      </c>
      <c r="D5" s="153">
        <v>99.34361693637041</v>
      </c>
      <c r="E5" s="154">
        <v>45717</v>
      </c>
      <c r="F5" s="155">
        <v>3</v>
      </c>
      <c r="G5" s="156">
        <f t="shared" si="0"/>
        <v>101.9468055936386</v>
      </c>
      <c r="H5" s="156">
        <f t="shared" si="1"/>
        <v>105.9398377410178</v>
      </c>
      <c r="I5" s="156">
        <f t="shared" si="2"/>
        <v>103.72993451042625</v>
      </c>
    </row>
    <row r="6" spans="1:13">
      <c r="A6" s="152">
        <v>43951</v>
      </c>
      <c r="B6" s="153">
        <v>101.27314814814814</v>
      </c>
      <c r="C6" s="153">
        <v>98.153782682687833</v>
      </c>
      <c r="D6" s="153">
        <v>97.578824517949457</v>
      </c>
      <c r="E6" s="157">
        <v>45748</v>
      </c>
      <c r="F6" s="155">
        <v>4</v>
      </c>
      <c r="G6" s="156">
        <f t="shared" si="0"/>
        <v>99.72580202906498</v>
      </c>
      <c r="H6" s="156">
        <f t="shared" si="1"/>
        <v>109.05067959119164</v>
      </c>
      <c r="I6" s="156">
        <f t="shared" si="2"/>
        <v>103.59416577073574</v>
      </c>
    </row>
    <row r="7" spans="1:13">
      <c r="A7" s="152">
        <v>43982</v>
      </c>
      <c r="B7" s="153">
        <v>101.3310185185185</v>
      </c>
      <c r="C7" s="153">
        <v>99.360528080037128</v>
      </c>
      <c r="D7" s="153">
        <v>97.77995010854093</v>
      </c>
      <c r="E7" s="154">
        <v>45778</v>
      </c>
      <c r="F7" s="155">
        <v>5</v>
      </c>
      <c r="G7" s="156">
        <f t="shared" si="0"/>
        <v>96.462846174938292</v>
      </c>
      <c r="H7" s="156">
        <f t="shared" si="1"/>
        <v>105.09429986302813</v>
      </c>
      <c r="I7" s="156">
        <f t="shared" si="2"/>
        <v>100.42024731215322</v>
      </c>
    </row>
    <row r="8" spans="1:13">
      <c r="A8" s="152">
        <v>44012</v>
      </c>
      <c r="B8" s="153">
        <v>100.28935185185186</v>
      </c>
      <c r="C8" s="153">
        <v>100.11861172708988</v>
      </c>
      <c r="D8" s="153">
        <v>97.47963942491738</v>
      </c>
      <c r="E8" s="157">
        <v>45809</v>
      </c>
      <c r="F8" s="155">
        <v>6</v>
      </c>
      <c r="G8" s="156">
        <f t="shared" si="0"/>
        <v>92.459555799287088</v>
      </c>
      <c r="H8" s="156">
        <f t="shared" si="1"/>
        <v>104.18291012538194</v>
      </c>
      <c r="I8" s="156">
        <f t="shared" si="2"/>
        <v>97.440100865025727</v>
      </c>
    </row>
    <row r="9" spans="1:13">
      <c r="A9" s="152">
        <v>44043</v>
      </c>
      <c r="B9" s="153">
        <v>98.6111111111111</v>
      </c>
      <c r="C9" s="153">
        <v>104.14109638492084</v>
      </c>
      <c r="D9" s="153">
        <v>98.128534060773106</v>
      </c>
      <c r="E9" s="154">
        <v>45839</v>
      </c>
      <c r="F9" s="155">
        <v>7</v>
      </c>
      <c r="G9" s="156">
        <f t="shared" si="0"/>
        <v>92.898272552783112</v>
      </c>
      <c r="H9" s="156">
        <f t="shared" si="1"/>
        <v>102.11516173216731</v>
      </c>
      <c r="I9" s="156">
        <f t="shared" si="2"/>
        <v>96.513330855844444</v>
      </c>
    </row>
    <row r="10" spans="1:13">
      <c r="A10" s="152">
        <v>44074</v>
      </c>
      <c r="B10" s="153">
        <v>97.280092592592595</v>
      </c>
      <c r="C10" s="153">
        <v>103.46552524366972</v>
      </c>
      <c r="D10" s="153">
        <v>97.086120554489796</v>
      </c>
      <c r="E10" s="157">
        <v>45870</v>
      </c>
      <c r="F10" s="155">
        <v>8</v>
      </c>
      <c r="G10" s="156">
        <f t="shared" si="0"/>
        <v>91.362763915547021</v>
      </c>
      <c r="H10" s="156">
        <f t="shared" si="1"/>
        <v>102.4839321462438</v>
      </c>
      <c r="I10" s="156">
        <f t="shared" si="2"/>
        <v>95.694767559583767</v>
      </c>
    </row>
    <row r="11" spans="1:13">
      <c r="A11" s="152">
        <v>44104</v>
      </c>
      <c r="B11" s="153">
        <v>99.565972222222214</v>
      </c>
      <c r="C11" s="153">
        <v>103.80588933010159</v>
      </c>
      <c r="D11" s="153">
        <v>98.076145837036165</v>
      </c>
      <c r="E11" s="154">
        <v>45901</v>
      </c>
      <c r="F11" s="155">
        <v>9</v>
      </c>
      <c r="G11" s="156">
        <f t="shared" si="0"/>
        <v>90.64984919111599</v>
      </c>
      <c r="H11" s="156">
        <f t="shared" si="1"/>
        <v>102.22052470761774</v>
      </c>
      <c r="I11" s="156">
        <f t="shared" si="2"/>
        <v>94.931938845010663</v>
      </c>
    </row>
    <row r="12" spans="1:13">
      <c r="A12" s="152">
        <v>44135</v>
      </c>
      <c r="B12" s="153">
        <v>99.016203703703709</v>
      </c>
      <c r="C12" s="153">
        <v>102.98076427208498</v>
      </c>
      <c r="D12" s="153">
        <v>97.503867136714405</v>
      </c>
      <c r="E12" s="157">
        <v>45931</v>
      </c>
      <c r="F12" s="155">
        <v>10</v>
      </c>
      <c r="G12" s="156">
        <f t="shared" si="0"/>
        <v>88.92240197422538</v>
      </c>
      <c r="H12" s="156">
        <f t="shared" si="1"/>
        <v>98.827836898114001</v>
      </c>
      <c r="I12" s="156">
        <f t="shared" si="2"/>
        <v>92.507385524916458</v>
      </c>
    </row>
    <row r="13" spans="1:13">
      <c r="A13" s="152">
        <v>44165</v>
      </c>
      <c r="B13" s="153">
        <v>95.717592592592581</v>
      </c>
      <c r="C13" s="153">
        <v>102.25362281470784</v>
      </c>
      <c r="D13" s="153">
        <v>96.218918900847129</v>
      </c>
      <c r="E13" s="154">
        <v>45962</v>
      </c>
      <c r="F13" s="155">
        <v>11</v>
      </c>
      <c r="G13" s="156">
        <f t="shared" si="0"/>
        <v>89.470797916095421</v>
      </c>
      <c r="H13" s="156">
        <f t="shared" si="1"/>
        <v>99.407333263091346</v>
      </c>
      <c r="I13" s="156">
        <f t="shared" si="2"/>
        <v>93.035821874494772</v>
      </c>
    </row>
    <row r="14" spans="1:13">
      <c r="A14" s="152">
        <v>44196</v>
      </c>
      <c r="B14" s="153">
        <v>93.026620370370367</v>
      </c>
      <c r="C14" s="153">
        <v>101.69924191635293</v>
      </c>
      <c r="D14" s="153">
        <v>94.774303633499372</v>
      </c>
      <c r="E14" s="157">
        <v>45992</v>
      </c>
      <c r="F14" s="155">
        <v>12</v>
      </c>
      <c r="G14" s="156">
        <f t="shared" si="0"/>
        <v>87.469152728269805</v>
      </c>
      <c r="H14" s="156">
        <f t="shared" si="1"/>
        <v>98.659256137393314</v>
      </c>
      <c r="I14" s="156">
        <f t="shared" si="2"/>
        <v>91.583133531241486</v>
      </c>
    </row>
    <row r="15" spans="1:13">
      <c r="A15" s="152">
        <v>44227</v>
      </c>
      <c r="B15" s="153">
        <v>95.225694444444443</v>
      </c>
      <c r="C15" s="153">
        <v>102.80800371306276</v>
      </c>
      <c r="D15" s="153">
        <v>96.737474019704692</v>
      </c>
      <c r="E15" s="158"/>
      <c r="F15" s="159" t="s">
        <v>104</v>
      </c>
      <c r="G15" s="160">
        <f t="shared" ref="G15:H15" si="3">G13/G2-1</f>
        <v>-0.10529202083904576</v>
      </c>
      <c r="H15" s="160">
        <f t="shared" si="3"/>
        <v>-5.9266673690865357E-3</v>
      </c>
      <c r="I15" s="160">
        <f>I13/I2-1</f>
        <v>-6.9641781255052271E-2</v>
      </c>
    </row>
    <row r="16" spans="1:13">
      <c r="A16" s="152">
        <v>44255</v>
      </c>
      <c r="B16" s="153">
        <v>94.907407407407405</v>
      </c>
      <c r="C16" s="153">
        <v>103.4397400856067</v>
      </c>
      <c r="D16" s="153">
        <v>96.95638657210776</v>
      </c>
      <c r="E16" s="158"/>
      <c r="F16" s="156"/>
      <c r="G16" s="161"/>
      <c r="H16" s="161"/>
      <c r="I16" s="161"/>
    </row>
    <row r="17" spans="1:9">
      <c r="A17" s="152">
        <v>44286</v>
      </c>
      <c r="B17" s="153">
        <v>96.469907407407405</v>
      </c>
      <c r="C17" s="153">
        <v>100.88958795317416</v>
      </c>
      <c r="D17" s="153">
        <v>95.916818963561255</v>
      </c>
      <c r="E17" s="158"/>
      <c r="F17" s="156"/>
      <c r="G17" s="162"/>
      <c r="H17" s="162"/>
      <c r="I17" s="156"/>
    </row>
    <row r="18" spans="1:9">
      <c r="A18" s="152">
        <v>44316</v>
      </c>
      <c r="B18" s="153">
        <v>93.952546296296305</v>
      </c>
      <c r="C18" s="153">
        <v>101.26347274508791</v>
      </c>
      <c r="D18" s="153">
        <v>94.826973536830437</v>
      </c>
      <c r="E18" s="158"/>
      <c r="F18" s="156"/>
      <c r="G18" s="163"/>
      <c r="H18" s="163"/>
      <c r="I18" s="163"/>
    </row>
    <row r="19" spans="1:9">
      <c r="A19" s="152">
        <v>44347</v>
      </c>
      <c r="B19" s="153">
        <v>94.126157407407419</v>
      </c>
      <c r="C19" s="153">
        <v>102.33613532050951</v>
      </c>
      <c r="D19" s="153">
        <v>95.609560779513799</v>
      </c>
      <c r="E19" s="158"/>
      <c r="F19" s="156"/>
      <c r="G19" s="162"/>
      <c r="H19" s="162"/>
      <c r="I19" s="162"/>
    </row>
    <row r="20" spans="1:9">
      <c r="A20" s="152">
        <v>44377</v>
      </c>
      <c r="B20" s="153">
        <v>94.328703703703695</v>
      </c>
      <c r="C20" s="153">
        <v>99.912330462585714</v>
      </c>
      <c r="D20" s="153">
        <v>94.58587147287804</v>
      </c>
      <c r="E20" s="158"/>
      <c r="F20" s="156"/>
      <c r="I20" s="163"/>
    </row>
    <row r="21" spans="1:9">
      <c r="A21" s="152">
        <v>44408</v>
      </c>
      <c r="B21" s="153">
        <v>93.547453703703709</v>
      </c>
      <c r="C21" s="153">
        <v>99.24707338455984</v>
      </c>
      <c r="D21" s="153">
        <v>93.98474726347807</v>
      </c>
      <c r="E21" s="158"/>
      <c r="F21" s="156"/>
      <c r="G21" s="163">
        <f>G5/G3-1</f>
        <v>3.9418507128879066E-2</v>
      </c>
      <c r="H21" s="163">
        <f>H5/H3-1</f>
        <v>8.4479318341152965E-2</v>
      </c>
      <c r="I21" s="156"/>
    </row>
    <row r="22" spans="1:9">
      <c r="A22" s="152">
        <v>44439</v>
      </c>
      <c r="B22" s="153">
        <v>92.795138888888886</v>
      </c>
      <c r="C22" s="153">
        <v>97.913980712701772</v>
      </c>
      <c r="D22" s="153">
        <v>93.082570910048318</v>
      </c>
      <c r="E22" s="158"/>
      <c r="F22" s="156"/>
      <c r="G22" s="156"/>
      <c r="H22" s="156"/>
      <c r="I22" s="156"/>
    </row>
    <row r="23" spans="1:9">
      <c r="A23" s="152">
        <v>44469</v>
      </c>
      <c r="B23" s="153">
        <v>93.431712962962948</v>
      </c>
      <c r="C23" s="153">
        <v>96.33335052343871</v>
      </c>
      <c r="D23" s="153">
        <v>92.329573916326765</v>
      </c>
      <c r="E23" s="158"/>
      <c r="F23" s="156"/>
      <c r="G23" s="156"/>
      <c r="H23" s="156"/>
      <c r="I23" s="156"/>
    </row>
    <row r="24" spans="1:9">
      <c r="A24" s="152">
        <v>44500</v>
      </c>
      <c r="B24" s="153">
        <v>91.37731481481481</v>
      </c>
      <c r="C24" s="153">
        <v>95.038935588675159</v>
      </c>
      <c r="D24" s="153">
        <v>90.552916950064471</v>
      </c>
      <c r="E24" s="158"/>
      <c r="F24" s="156"/>
      <c r="G24" s="156"/>
      <c r="H24" s="156"/>
      <c r="I24" s="156"/>
    </row>
    <row r="25" spans="1:9">
      <c r="A25" s="152">
        <v>44530</v>
      </c>
      <c r="B25" s="153">
        <v>91.493055555555557</v>
      </c>
      <c r="C25" s="153">
        <v>92.566138930431634</v>
      </c>
      <c r="D25" s="153">
        <v>88.224521526381992</v>
      </c>
      <c r="E25" s="158"/>
      <c r="F25" s="164"/>
      <c r="G25" s="164"/>
      <c r="H25" s="164"/>
      <c r="I25" s="164"/>
    </row>
    <row r="26" spans="1:9">
      <c r="A26" s="152">
        <v>44561</v>
      </c>
      <c r="B26" s="153">
        <v>89.988425925925924</v>
      </c>
      <c r="C26" s="153">
        <v>90.761177866020319</v>
      </c>
      <c r="D26" s="153">
        <v>86.885203931816974</v>
      </c>
      <c r="E26" s="158"/>
      <c r="F26" s="165"/>
      <c r="G26" s="164"/>
      <c r="H26" s="164"/>
      <c r="I26" s="164"/>
    </row>
    <row r="27" spans="1:9">
      <c r="A27" s="152">
        <v>44592</v>
      </c>
      <c r="B27" s="153">
        <v>92.447916666666657</v>
      </c>
      <c r="C27" s="153">
        <v>91.916352947243567</v>
      </c>
      <c r="D27" s="153">
        <v>88.718880881743118</v>
      </c>
      <c r="E27" s="158"/>
      <c r="F27" s="165"/>
      <c r="G27" s="164"/>
      <c r="H27" s="164"/>
      <c r="I27" s="164"/>
    </row>
    <row r="28" spans="1:9">
      <c r="A28" s="152">
        <v>44620</v>
      </c>
      <c r="B28" s="153">
        <v>93.692129629629633</v>
      </c>
      <c r="C28" s="153">
        <v>93.530503841988548</v>
      </c>
      <c r="D28" s="153">
        <v>89.648735890415026</v>
      </c>
      <c r="E28" s="158"/>
      <c r="F28" s="165"/>
      <c r="G28" s="164"/>
      <c r="H28" s="164"/>
      <c r="I28" s="164"/>
    </row>
    <row r="29" spans="1:9">
      <c r="A29" s="152">
        <v>44651</v>
      </c>
      <c r="B29" s="153">
        <v>91.898148148148138</v>
      </c>
      <c r="C29" s="153">
        <v>90.856582950853479</v>
      </c>
      <c r="D29" s="153">
        <v>87.528519832682449</v>
      </c>
      <c r="E29" s="158"/>
      <c r="F29" s="165"/>
      <c r="G29" s="164"/>
      <c r="H29" s="164"/>
      <c r="I29" s="164"/>
    </row>
    <row r="30" spans="1:9">
      <c r="A30" s="152">
        <v>44681</v>
      </c>
      <c r="B30" s="153">
        <v>95.978009259259267</v>
      </c>
      <c r="C30" s="153">
        <v>90.575524727966567</v>
      </c>
      <c r="D30" s="153">
        <v>89.337485382011877</v>
      </c>
      <c r="E30" s="158"/>
      <c r="F30" s="165"/>
      <c r="G30" s="164"/>
      <c r="H30" s="164"/>
      <c r="I30" s="164"/>
    </row>
    <row r="31" spans="1:9">
      <c r="A31" s="152">
        <v>44712</v>
      </c>
      <c r="B31" s="153">
        <v>96.585648148148152</v>
      </c>
      <c r="C31" s="153">
        <v>92.199989685936757</v>
      </c>
      <c r="D31" s="153">
        <v>89.936088806437766</v>
      </c>
      <c r="E31" s="158"/>
      <c r="F31" s="165"/>
      <c r="G31" s="164"/>
      <c r="H31" s="164"/>
      <c r="I31" s="164"/>
    </row>
    <row r="32" spans="1:9">
      <c r="A32" s="152">
        <v>44742</v>
      </c>
      <c r="B32" s="153">
        <v>101.27314814814814</v>
      </c>
      <c r="C32" s="153">
        <v>93.765148780362026</v>
      </c>
      <c r="D32" s="153">
        <v>93.009368911410576</v>
      </c>
      <c r="E32" s="158"/>
      <c r="F32" s="165"/>
      <c r="G32" s="164"/>
      <c r="H32" s="164"/>
      <c r="I32" s="164"/>
    </row>
    <row r="33" spans="1:9">
      <c r="A33" s="152">
        <v>44773</v>
      </c>
      <c r="B33" s="153">
        <v>98.119212962962962</v>
      </c>
      <c r="C33" s="153">
        <v>89.500283636738686</v>
      </c>
      <c r="D33" s="153">
        <v>89.178818581940206</v>
      </c>
      <c r="E33" s="158"/>
      <c r="F33" s="165"/>
      <c r="G33" s="164"/>
      <c r="H33" s="164"/>
      <c r="I33" s="164"/>
    </row>
    <row r="34" spans="1:9">
      <c r="A34" s="152">
        <v>44804</v>
      </c>
      <c r="B34" s="153">
        <v>96.672453703703709</v>
      </c>
      <c r="C34" s="153">
        <v>85.988345108555492</v>
      </c>
      <c r="D34" s="153">
        <v>86.44492930078043</v>
      </c>
      <c r="E34" s="158"/>
      <c r="F34" s="165"/>
      <c r="G34" s="164"/>
      <c r="H34" s="164"/>
      <c r="I34" s="164"/>
    </row>
    <row r="35" spans="1:9">
      <c r="A35" s="152">
        <v>44834</v>
      </c>
      <c r="B35" s="153">
        <v>102.51736111111111</v>
      </c>
      <c r="C35" s="153">
        <v>89.881903976071357</v>
      </c>
      <c r="D35" s="153">
        <v>90.179224788291862</v>
      </c>
      <c r="E35" s="158"/>
      <c r="F35" s="165"/>
      <c r="G35" s="164"/>
      <c r="H35" s="164"/>
      <c r="I35" s="164"/>
    </row>
    <row r="36" spans="1:9">
      <c r="A36" s="152">
        <v>44865</v>
      </c>
      <c r="B36" s="153">
        <v>102.1412037037037</v>
      </c>
      <c r="C36" s="153">
        <v>90.196482904440202</v>
      </c>
      <c r="D36" s="153">
        <v>89.502480661502815</v>
      </c>
      <c r="E36" s="158"/>
      <c r="F36" s="165"/>
      <c r="G36" s="164"/>
      <c r="H36" s="164"/>
      <c r="I36" s="164"/>
    </row>
    <row r="37" spans="1:9">
      <c r="A37" s="152">
        <v>44895</v>
      </c>
      <c r="B37" s="153">
        <v>99.565972222222214</v>
      </c>
      <c r="C37" s="153">
        <v>91.903460368212038</v>
      </c>
      <c r="D37" s="153">
        <v>89.591122560970732</v>
      </c>
      <c r="E37" s="158"/>
      <c r="F37" s="165"/>
      <c r="G37" s="164"/>
      <c r="H37" s="164"/>
      <c r="I37" s="164"/>
    </row>
    <row r="38" spans="1:9">
      <c r="A38" s="152">
        <v>44926</v>
      </c>
      <c r="B38" s="153">
        <v>101.82291666666667</v>
      </c>
      <c r="C38" s="153">
        <v>96.771698210510024</v>
      </c>
      <c r="D38" s="153">
        <v>92.551691472335278</v>
      </c>
      <c r="E38" s="158"/>
      <c r="F38" s="165"/>
      <c r="G38" s="164"/>
      <c r="H38" s="164"/>
      <c r="I38" s="164"/>
    </row>
    <row r="39" spans="1:9">
      <c r="A39" s="152">
        <v>44957</v>
      </c>
      <c r="B39" s="153">
        <v>100.5497685185185</v>
      </c>
      <c r="C39" s="153">
        <v>97.070806044041049</v>
      </c>
      <c r="D39" s="153">
        <v>92.499512857082934</v>
      </c>
      <c r="E39" s="158"/>
      <c r="F39" s="165"/>
      <c r="G39" s="164"/>
      <c r="H39" s="164"/>
      <c r="I39" s="164"/>
    </row>
    <row r="40" spans="1:9">
      <c r="A40" s="152">
        <v>44985</v>
      </c>
      <c r="B40" s="153">
        <v>106.13425925925925</v>
      </c>
      <c r="C40" s="153">
        <v>100.33778557062554</v>
      </c>
      <c r="D40" s="153">
        <v>96.035795466031828</v>
      </c>
      <c r="E40" s="158"/>
      <c r="F40" s="165"/>
      <c r="G40" s="164"/>
      <c r="H40" s="164"/>
      <c r="I40" s="164"/>
    </row>
    <row r="41" spans="1:9">
      <c r="A41" s="152">
        <v>45016</v>
      </c>
      <c r="B41" s="153">
        <v>104.60069444444446</v>
      </c>
      <c r="C41" s="153">
        <v>101.392398535403</v>
      </c>
      <c r="D41" s="153">
        <v>95.638294413542539</v>
      </c>
      <c r="E41" s="158"/>
      <c r="F41" s="165"/>
      <c r="G41" s="164"/>
      <c r="H41" s="164"/>
      <c r="I41" s="164"/>
    </row>
    <row r="42" spans="1:9">
      <c r="A42" s="152">
        <v>45046</v>
      </c>
      <c r="B42" s="153">
        <v>105.35300925925925</v>
      </c>
      <c r="C42" s="153">
        <v>103.19478108400806</v>
      </c>
      <c r="D42" s="153">
        <v>96.359272246071242</v>
      </c>
      <c r="E42" s="158"/>
      <c r="F42" s="165"/>
      <c r="G42" s="164"/>
      <c r="H42" s="164"/>
      <c r="I42" s="164"/>
    </row>
    <row r="43" spans="1:9">
      <c r="A43" s="152">
        <v>45077</v>
      </c>
      <c r="B43" s="153">
        <v>107.49421296296295</v>
      </c>
      <c r="C43" s="153">
        <v>102.29487906760868</v>
      </c>
      <c r="D43" s="153">
        <v>96.727502003388423</v>
      </c>
      <c r="E43" s="158"/>
      <c r="F43" s="165"/>
      <c r="G43" s="164"/>
      <c r="H43" s="164"/>
      <c r="I43" s="164"/>
    </row>
    <row r="44" spans="1:9">
      <c r="A44" s="152">
        <v>45107</v>
      </c>
      <c r="B44" s="153">
        <v>107.06018518518519</v>
      </c>
      <c r="C44" s="153">
        <v>103.61765767624156</v>
      </c>
      <c r="D44" s="153">
        <v>95.411725660355515</v>
      </c>
      <c r="E44" s="158"/>
      <c r="F44" s="165"/>
      <c r="G44" s="164"/>
      <c r="H44" s="164"/>
      <c r="I44" s="164"/>
    </row>
    <row r="45" spans="1:9">
      <c r="A45" s="152">
        <v>45138</v>
      </c>
      <c r="B45" s="153">
        <v>106.85763888888889</v>
      </c>
      <c r="C45" s="153">
        <v>105.04099840132017</v>
      </c>
      <c r="D45" s="153">
        <v>95.969065347237006</v>
      </c>
      <c r="E45" s="158"/>
      <c r="F45" s="165"/>
      <c r="G45" s="164"/>
      <c r="H45" s="164"/>
      <c r="I45" s="164"/>
    </row>
    <row r="46" spans="1:9">
      <c r="A46" s="152">
        <v>45169</v>
      </c>
      <c r="B46" s="153">
        <v>109.98263888888889</v>
      </c>
      <c r="C46" s="153">
        <v>106.56747975865093</v>
      </c>
      <c r="D46" s="153">
        <v>97.613344064432866</v>
      </c>
      <c r="E46" s="158"/>
      <c r="F46" s="165"/>
      <c r="G46" s="164"/>
      <c r="H46" s="164"/>
      <c r="I46" s="164"/>
    </row>
    <row r="47" spans="1:9">
      <c r="A47" s="152">
        <v>45199</v>
      </c>
      <c r="B47" s="153">
        <v>110.64814814814814</v>
      </c>
      <c r="C47" s="153">
        <v>104.50982414522201</v>
      </c>
      <c r="D47" s="153">
        <v>96.856354497188761</v>
      </c>
      <c r="E47" s="158"/>
      <c r="F47" s="165"/>
      <c r="G47" s="164"/>
      <c r="H47" s="164"/>
      <c r="I47" s="164"/>
    </row>
    <row r="48" spans="1:9">
      <c r="A48" s="152">
        <v>45230</v>
      </c>
      <c r="B48" s="153">
        <v>116.23263888888889</v>
      </c>
      <c r="C48" s="153">
        <v>110.44556753132895</v>
      </c>
      <c r="D48" s="153">
        <v>101.73686340989829</v>
      </c>
      <c r="E48" s="158"/>
      <c r="F48" s="165"/>
      <c r="G48" s="164"/>
      <c r="H48" s="164"/>
      <c r="I48" s="164"/>
    </row>
    <row r="49" spans="1:10">
      <c r="A49" s="152">
        <v>45260</v>
      </c>
      <c r="B49" s="153">
        <v>107.46527777777779</v>
      </c>
      <c r="C49" s="153">
        <v>104.54076633489761</v>
      </c>
      <c r="D49" s="153">
        <v>95.554006778525405</v>
      </c>
      <c r="E49" s="158"/>
      <c r="F49" s="165"/>
      <c r="G49" s="164"/>
      <c r="H49" s="164"/>
      <c r="I49" s="164"/>
    </row>
    <row r="50" spans="1:10">
      <c r="A50" s="152">
        <v>45291</v>
      </c>
      <c r="B50" s="153">
        <v>104.94791666666666</v>
      </c>
      <c r="C50" s="153">
        <v>103.4397400856067</v>
      </c>
      <c r="D50" s="153">
        <v>93.934844681646609</v>
      </c>
      <c r="E50" s="158"/>
      <c r="F50" s="165"/>
      <c r="G50" s="164"/>
      <c r="H50" s="164"/>
      <c r="I50" s="164"/>
    </row>
    <row r="51" spans="1:10">
      <c r="A51" s="152">
        <v>45322</v>
      </c>
      <c r="B51" s="153">
        <v>105.17939814814814</v>
      </c>
      <c r="C51" s="153">
        <v>101.58836573668195</v>
      </c>
      <c r="D51" s="153">
        <v>93.005144689609182</v>
      </c>
      <c r="E51" s="158"/>
      <c r="F51" s="221"/>
      <c r="G51" s="164"/>
      <c r="I51" s="164"/>
    </row>
    <row r="52" spans="1:10">
      <c r="A52" s="152">
        <v>45351</v>
      </c>
      <c r="B52" s="153">
        <v>103.7037037037037</v>
      </c>
      <c r="C52" s="153">
        <v>100.19081016966634</v>
      </c>
      <c r="D52" s="153">
        <v>91.385395054931365</v>
      </c>
      <c r="E52" s="158"/>
      <c r="F52" s="221"/>
      <c r="G52" s="164"/>
      <c r="I52" s="164"/>
    </row>
    <row r="53" spans="1:10">
      <c r="A53" s="152">
        <v>45382</v>
      </c>
      <c r="B53" s="153">
        <v>106.51041666666667</v>
      </c>
      <c r="C53" s="153">
        <v>102.60172244855859</v>
      </c>
      <c r="D53" s="153">
        <v>93.401212653664601</v>
      </c>
      <c r="E53" s="158"/>
      <c r="F53" s="221"/>
      <c r="G53" s="164"/>
      <c r="H53" s="216">
        <v>3.681</v>
      </c>
      <c r="I53" s="164"/>
    </row>
    <row r="54" spans="1:10">
      <c r="A54" s="152">
        <v>45412</v>
      </c>
      <c r="B54" s="153">
        <v>108.24652777777777</v>
      </c>
      <c r="C54" s="153">
        <v>103.48099633850755</v>
      </c>
      <c r="D54" s="153">
        <v>94.371830966547691</v>
      </c>
      <c r="E54" s="158"/>
      <c r="F54" s="221"/>
      <c r="G54" s="164"/>
      <c r="H54" s="218">
        <v>3.7410000000000001</v>
      </c>
      <c r="I54" s="164"/>
    </row>
    <row r="55" spans="1:10">
      <c r="A55" s="152">
        <v>45443</v>
      </c>
      <c r="B55" s="153">
        <v>107.5810185185185</v>
      </c>
      <c r="C55" s="153">
        <v>103.77752565623226</v>
      </c>
      <c r="D55" s="153">
        <v>94.175085199419499</v>
      </c>
      <c r="E55" s="158"/>
      <c r="F55" s="221"/>
      <c r="G55" s="164"/>
      <c r="H55" s="216">
        <v>3.718</v>
      </c>
      <c r="I55" s="164"/>
    </row>
    <row r="56" spans="1:10">
      <c r="A56" s="152">
        <v>45473</v>
      </c>
      <c r="B56" s="153">
        <v>108.76736111111111</v>
      </c>
      <c r="C56" s="153">
        <v>103.66149244494869</v>
      </c>
      <c r="D56" s="153">
        <v>94.638056961861338</v>
      </c>
      <c r="E56" s="158"/>
      <c r="F56" s="221"/>
      <c r="G56" s="164"/>
      <c r="H56" s="218">
        <v>3.7589999999999999</v>
      </c>
      <c r="I56" s="164"/>
    </row>
    <row r="57" spans="1:10">
      <c r="A57" s="152">
        <v>45504</v>
      </c>
      <c r="B57" s="153">
        <v>108.99884259259261</v>
      </c>
      <c r="C57" s="153">
        <v>105.22923005518024</v>
      </c>
      <c r="D57" s="153">
        <v>95.417353683873415</v>
      </c>
      <c r="E57" s="158"/>
      <c r="F57" s="221"/>
      <c r="G57" s="164"/>
      <c r="H57" s="216">
        <v>3.7669999999999999</v>
      </c>
      <c r="I57" s="164"/>
    </row>
    <row r="58" spans="1:10">
      <c r="A58" s="152">
        <v>45535</v>
      </c>
      <c r="B58" s="153">
        <v>105.78703703703702</v>
      </c>
      <c r="C58" s="153">
        <v>104.57944407199216</v>
      </c>
      <c r="D58" s="153">
        <v>93.651278334961447</v>
      </c>
      <c r="E58" s="158"/>
      <c r="F58" s="221"/>
      <c r="G58" s="164"/>
      <c r="H58" s="218">
        <v>3.6560000000000001</v>
      </c>
      <c r="I58" s="164"/>
    </row>
    <row r="59" spans="1:10">
      <c r="A59" s="152">
        <v>45565</v>
      </c>
      <c r="B59" s="153">
        <v>107.34953703703702</v>
      </c>
      <c r="C59" s="153">
        <v>107.07029034087978</v>
      </c>
      <c r="D59" s="153">
        <v>95.667546188122543</v>
      </c>
      <c r="E59" s="158"/>
      <c r="F59" s="221"/>
      <c r="G59" s="164"/>
      <c r="H59" s="216">
        <v>3.71</v>
      </c>
      <c r="I59" s="164"/>
    </row>
    <row r="60" spans="1:10">
      <c r="A60" s="152">
        <v>45596</v>
      </c>
      <c r="B60" s="153">
        <v>107.46527777777779</v>
      </c>
      <c r="C60" s="153">
        <v>104.21845185910989</v>
      </c>
      <c r="D60" s="153">
        <v>94.028246730433423</v>
      </c>
      <c r="E60" s="158"/>
      <c r="F60" s="221"/>
      <c r="G60" s="164"/>
      <c r="H60" s="218">
        <v>3.714</v>
      </c>
      <c r="I60" s="164"/>
    </row>
    <row r="61" spans="1:10">
      <c r="A61" s="152">
        <v>45626</v>
      </c>
      <c r="B61" s="153">
        <v>105.32407407407408</v>
      </c>
      <c r="C61" s="153">
        <v>99.27285854262287</v>
      </c>
      <c r="D61" s="153">
        <v>90.774126778323975</v>
      </c>
      <c r="E61" s="158"/>
      <c r="F61" s="221"/>
      <c r="G61" s="164"/>
      <c r="H61" s="216">
        <v>3.6429999999999998</v>
      </c>
      <c r="I61" s="164"/>
    </row>
    <row r="62" spans="1:10">
      <c r="A62" s="152">
        <v>45657</v>
      </c>
      <c r="B62" s="153">
        <v>105.52662037037037</v>
      </c>
      <c r="C62" s="153">
        <v>97.890774070445048</v>
      </c>
      <c r="D62" s="153">
        <v>89.828296794474511</v>
      </c>
      <c r="E62" s="158"/>
      <c r="F62" s="221"/>
      <c r="G62" s="217">
        <v>45657</v>
      </c>
      <c r="H62" s="218">
        <v>3.6469999999999998</v>
      </c>
      <c r="I62" s="218">
        <v>3.7964000000000002</v>
      </c>
      <c r="J62" s="218">
        <v>72.4273895627</v>
      </c>
    </row>
    <row r="63" spans="1:10">
      <c r="A63" s="219">
        <v>45688</v>
      </c>
      <c r="B63" s="220">
        <f>($B$62/$H$62)*H63</f>
        <v>103.50115740740742</v>
      </c>
      <c r="C63" s="220">
        <f>($C$62/$I$62)*I63</f>
        <v>95.626837192511985</v>
      </c>
      <c r="D63" s="220">
        <f>($D$62/$J$62)*J63</f>
        <v>88.28170488176967</v>
      </c>
      <c r="E63" s="220"/>
      <c r="F63" s="221"/>
      <c r="G63" s="215">
        <v>45688</v>
      </c>
      <c r="H63" s="216">
        <v>3.577</v>
      </c>
      <c r="I63" s="216">
        <v>3.7086000000000001</v>
      </c>
      <c r="J63" s="216">
        <v>71.18039258120001</v>
      </c>
    </row>
    <row r="64" spans="1:10">
      <c r="A64" s="152">
        <v>45716</v>
      </c>
      <c r="B64" s="220">
        <f t="shared" ref="B64:B73" si="4">($B$62/$H$62)*H64</f>
        <v>103.87731481481482</v>
      </c>
      <c r="C64" s="220">
        <f t="shared" ref="C64:C73" si="5">($C$62/$I$62)*I64</f>
        <v>96.28435872311897</v>
      </c>
      <c r="D64" s="220">
        <f t="shared" ref="D64:D73" si="6">($D$62/$J$62)*J64</f>
        <v>88.868361852161343</v>
      </c>
      <c r="E64" s="220"/>
      <c r="G64" s="217">
        <v>45716</v>
      </c>
      <c r="H64" s="218">
        <v>3.59</v>
      </c>
      <c r="I64" s="218">
        <v>3.7341000000000002</v>
      </c>
      <c r="J64" s="218">
        <v>71.653406480499996</v>
      </c>
    </row>
    <row r="65" spans="1:10">
      <c r="A65" s="219">
        <v>45747</v>
      </c>
      <c r="B65" s="220">
        <f t="shared" si="4"/>
        <v>107.58101851851852</v>
      </c>
      <c r="C65" s="220">
        <f t="shared" si="5"/>
        <v>103.70532721365579</v>
      </c>
      <c r="D65" s="220">
        <f t="shared" si="6"/>
        <v>93.178833436739751</v>
      </c>
      <c r="E65" s="220"/>
      <c r="G65" s="215">
        <v>45747</v>
      </c>
      <c r="H65" s="216">
        <v>3.718</v>
      </c>
      <c r="I65" s="216">
        <v>4.0218999999999996</v>
      </c>
      <c r="J65" s="216">
        <v>75.128883761000012</v>
      </c>
    </row>
    <row r="66" spans="1:10">
      <c r="A66" s="152">
        <v>45777</v>
      </c>
      <c r="B66" s="220">
        <f t="shared" si="4"/>
        <v>105.23726851851852</v>
      </c>
      <c r="C66" s="220">
        <f t="shared" si="5"/>
        <v>106.75055438089834</v>
      </c>
      <c r="D66" s="220">
        <f t="shared" si="6"/>
        <v>93.056874690296439</v>
      </c>
      <c r="E66" s="220"/>
      <c r="G66" s="217">
        <v>45777</v>
      </c>
      <c r="H66" s="218">
        <v>3.637</v>
      </c>
      <c r="I66" s="218">
        <v>4.1399999999999997</v>
      </c>
      <c r="J66" s="218">
        <v>75.030550007000002</v>
      </c>
    </row>
    <row r="67" spans="1:10">
      <c r="A67" s="219">
        <v>45808</v>
      </c>
      <c r="B67" s="220">
        <f t="shared" si="4"/>
        <v>101.79398148148148</v>
      </c>
      <c r="C67" s="220">
        <f t="shared" si="5"/>
        <v>102.87762363983289</v>
      </c>
      <c r="D67" s="220">
        <f t="shared" si="6"/>
        <v>90.205797797306332</v>
      </c>
      <c r="E67" s="220"/>
      <c r="G67" s="215">
        <v>45807</v>
      </c>
      <c r="H67" s="216">
        <v>3.5179999999999998</v>
      </c>
      <c r="I67" s="216">
        <v>3.9897999999999998</v>
      </c>
      <c r="J67" s="216">
        <v>72.7317637206</v>
      </c>
    </row>
    <row r="68" spans="1:10">
      <c r="A68" s="152">
        <v>45838</v>
      </c>
      <c r="B68" s="220">
        <f t="shared" si="4"/>
        <v>97.569444444444443</v>
      </c>
      <c r="C68" s="220">
        <f t="shared" si="5"/>
        <v>101.98545717085244</v>
      </c>
      <c r="D68" s="220">
        <f t="shared" si="6"/>
        <v>87.52878300187065</v>
      </c>
      <c r="E68" s="220"/>
      <c r="G68" s="217">
        <v>45838</v>
      </c>
      <c r="H68" s="218">
        <v>3.3719999999999999</v>
      </c>
      <c r="I68" s="218">
        <v>3.9552</v>
      </c>
      <c r="J68" s="218">
        <v>70.573321443799998</v>
      </c>
    </row>
    <row r="69" spans="1:10">
      <c r="A69" s="219">
        <v>45869</v>
      </c>
      <c r="B69" s="220">
        <f t="shared" si="4"/>
        <v>98.032407407407405</v>
      </c>
      <c r="C69" s="220">
        <f t="shared" si="5"/>
        <v>99.961322262905455</v>
      </c>
      <c r="D69" s="220">
        <f t="shared" si="6"/>
        <v>86.696281287421101</v>
      </c>
      <c r="E69" s="220"/>
      <c r="G69" s="215">
        <v>45869</v>
      </c>
      <c r="H69" s="216">
        <v>3.3879999999999999</v>
      </c>
      <c r="I69" s="216">
        <v>3.8767</v>
      </c>
      <c r="J69" s="216">
        <v>69.902086118900002</v>
      </c>
    </row>
    <row r="70" spans="1:10">
      <c r="A70" s="152">
        <v>45900</v>
      </c>
      <c r="B70" s="220">
        <f t="shared" si="4"/>
        <v>96.412037037037038</v>
      </c>
      <c r="C70" s="220">
        <f t="shared" si="5"/>
        <v>100.32231447578772</v>
      </c>
      <c r="D70" s="220">
        <f t="shared" si="6"/>
        <v>85.960979820205438</v>
      </c>
      <c r="E70" s="220"/>
      <c r="G70" s="217">
        <v>45898</v>
      </c>
      <c r="H70" s="218">
        <v>3.3319999999999999</v>
      </c>
      <c r="I70" s="218">
        <v>3.8906999999999998</v>
      </c>
      <c r="J70" s="218">
        <v>69.309222091500004</v>
      </c>
    </row>
    <row r="71" spans="1:10">
      <c r="A71" s="219">
        <v>45930</v>
      </c>
      <c r="B71" s="220">
        <f t="shared" si="4"/>
        <v>95.659722222222229</v>
      </c>
      <c r="C71" s="220">
        <f t="shared" si="5"/>
        <v>100.06446289515753</v>
      </c>
      <c r="D71" s="220">
        <f t="shared" si="6"/>
        <v>85.275743778445232</v>
      </c>
      <c r="E71" s="220"/>
      <c r="G71" s="215">
        <v>45930</v>
      </c>
      <c r="H71" s="216">
        <v>3.306</v>
      </c>
      <c r="I71" s="216">
        <v>3.8807</v>
      </c>
      <c r="J71" s="216">
        <v>68.756725166700008</v>
      </c>
    </row>
    <row r="72" spans="1:10">
      <c r="A72" s="152">
        <v>45961</v>
      </c>
      <c r="B72" s="220">
        <f t="shared" si="4"/>
        <v>93.836805555555557</v>
      </c>
      <c r="C72" s="220">
        <f t="shared" si="5"/>
        <v>96.743334536640702</v>
      </c>
      <c r="D72" s="220">
        <f t="shared" si="6"/>
        <v>83.097808826130716</v>
      </c>
      <c r="E72" s="220"/>
      <c r="G72" s="217">
        <v>45961</v>
      </c>
      <c r="H72" s="218">
        <v>3.2429999999999999</v>
      </c>
      <c r="I72" s="218">
        <v>3.7519</v>
      </c>
      <c r="J72" s="218">
        <v>67.000684488399997</v>
      </c>
    </row>
    <row r="73" spans="1:10">
      <c r="A73" s="219">
        <v>45991</v>
      </c>
      <c r="B73" s="220">
        <f t="shared" si="4"/>
        <v>94.415509259259267</v>
      </c>
      <c r="C73" s="220">
        <f t="shared" si="5"/>
        <v>97.31060801402711</v>
      </c>
      <c r="D73" s="220">
        <f t="shared" si="6"/>
        <v>83.572494198599813</v>
      </c>
      <c r="E73" s="220"/>
      <c r="G73" s="215">
        <v>45989</v>
      </c>
      <c r="H73" s="216">
        <v>3.2629999999999999</v>
      </c>
      <c r="I73" s="216">
        <v>3.7738999999999998</v>
      </c>
      <c r="J73" s="216">
        <v>67.383417141899997</v>
      </c>
    </row>
    <row r="74" spans="1:10">
      <c r="A74" s="152">
        <v>46022</v>
      </c>
      <c r="B74" s="220">
        <f t="shared" ref="B74" si="7">($B$62/$H$62)*H74</f>
        <v>92.303240740740748</v>
      </c>
      <c r="C74" s="220">
        <f t="shared" ref="C74" si="8">($C$62/$I$62)*I74</f>
        <v>96.578309525037369</v>
      </c>
      <c r="D74" s="220">
        <f t="shared" ref="D74" si="9">($D$62/$J$62)*J74</f>
        <v>82.267569002123523</v>
      </c>
      <c r="E74" s="220"/>
      <c r="G74" s="217">
        <v>46022</v>
      </c>
      <c r="H74" s="218">
        <v>3.19</v>
      </c>
      <c r="I74" s="218">
        <v>3.7454999999999998</v>
      </c>
      <c r="J74" s="218">
        <v>66.331272896400009</v>
      </c>
    </row>
    <row r="75" spans="1:10">
      <c r="H75" s="166">
        <f>H74/H62-1</f>
        <v>-0.12530847271730183</v>
      </c>
      <c r="I75" s="166">
        <f t="shared" ref="I75:J75" si="10">I74/I62-1</f>
        <v>-1.3407438626066859E-2</v>
      </c>
      <c r="J75" s="166">
        <f t="shared" si="10"/>
        <v>-8.4168664687584993E-2</v>
      </c>
    </row>
    <row r="4359" spans="7:8">
      <c r="G4359" s="166" t="e">
        <f>#REF!/#REF!-1</f>
        <v>#REF!</v>
      </c>
      <c r="H4359" s="166" t="e">
        <f>#REF!/#REF!-1</f>
        <v>#REF!</v>
      </c>
    </row>
    <row r="4368" spans="7:8">
      <c r="H4368" s="166" t="e">
        <f>#REF!/#REF!-1</f>
        <v>#REF!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rgb="FFFFFF00"/>
  </sheetPr>
  <dimension ref="A1:F137"/>
  <sheetViews>
    <sheetView rightToLeft="1" zoomScale="76" zoomScaleNormal="76" workbookViewId="0">
      <pane xSplit="1" ySplit="1" topLeftCell="C116" activePane="bottomRight" state="frozen"/>
      <selection activeCell="I25" sqref="I25"/>
      <selection pane="topRight" activeCell="I25" sqref="I25"/>
      <selection pane="bottomLeft" activeCell="I25" sqref="I25"/>
      <selection pane="bottomRight" activeCell="C136" sqref="C136"/>
    </sheetView>
  </sheetViews>
  <sheetFormatPr defaultColWidth="9" defaultRowHeight="15"/>
  <cols>
    <col min="1" max="1" width="9" style="34"/>
    <col min="2" max="2" width="25.875" style="34" customWidth="1"/>
    <col min="3" max="3" width="37.125" style="34" customWidth="1"/>
    <col min="4" max="4" width="18.375" style="34" customWidth="1"/>
    <col min="5" max="16384" width="9" style="8"/>
  </cols>
  <sheetData>
    <row r="1" spans="1:6" ht="30">
      <c r="A1" s="28" t="s">
        <v>14</v>
      </c>
      <c r="B1" s="17" t="s">
        <v>306</v>
      </c>
      <c r="C1" s="17" t="s">
        <v>1</v>
      </c>
      <c r="D1" s="18" t="s">
        <v>28</v>
      </c>
      <c r="E1" s="88" t="s">
        <v>77</v>
      </c>
      <c r="F1" s="88" t="s">
        <v>127</v>
      </c>
    </row>
    <row r="2" spans="1:6">
      <c r="A2" s="23">
        <v>42004</v>
      </c>
      <c r="B2" s="3">
        <v>20749.578884031886</v>
      </c>
      <c r="C2" s="3">
        <v>12222.132928095618</v>
      </c>
      <c r="D2" s="24">
        <v>-27069.928561092584</v>
      </c>
      <c r="E2" s="8">
        <v>-8184.9478507465947</v>
      </c>
      <c r="F2" s="35">
        <v>2283.164599711673</v>
      </c>
    </row>
    <row r="3" spans="1:6">
      <c r="A3" s="23">
        <v>42035</v>
      </c>
      <c r="B3" s="3">
        <v>19904.968109072372</v>
      </c>
      <c r="C3" s="3">
        <v>13027</v>
      </c>
      <c r="D3" s="24">
        <v>-25882.948700438425</v>
      </c>
      <c r="E3" s="8">
        <v>-8795.7749034550616</v>
      </c>
      <c r="F3" s="35">
        <v>1746.7554948211109</v>
      </c>
    </row>
    <row r="4" spans="1:6">
      <c r="A4" s="23">
        <v>42063</v>
      </c>
      <c r="B4" s="3">
        <v>20159.718499747851</v>
      </c>
      <c r="C4" s="3">
        <v>14275</v>
      </c>
      <c r="D4" s="24">
        <v>-26954.079444889481</v>
      </c>
      <c r="E4" s="8">
        <v>-8871.0083702108113</v>
      </c>
      <c r="F4" s="35">
        <v>1390.3693153524455</v>
      </c>
    </row>
    <row r="5" spans="1:6">
      <c r="A5" s="23">
        <v>42094</v>
      </c>
      <c r="B5" s="3">
        <v>18371.429331658292</v>
      </c>
      <c r="C5" s="3">
        <v>15681</v>
      </c>
      <c r="D5" s="24">
        <v>-26729.285703282196</v>
      </c>
      <c r="E5" s="8">
        <v>-8464.5247874405122</v>
      </c>
      <c r="F5" s="35">
        <v>1141.3811590644164</v>
      </c>
    </row>
    <row r="6" spans="1:6">
      <c r="A6" s="23">
        <v>42124</v>
      </c>
      <c r="B6" s="3">
        <v>18865.948339808339</v>
      </c>
      <c r="C6" s="3">
        <v>14823</v>
      </c>
      <c r="D6" s="24">
        <v>-26911.924662928614</v>
      </c>
      <c r="E6" s="8">
        <v>-8091.2404224210641</v>
      </c>
      <c r="F6" s="35">
        <v>1314.2167455413382</v>
      </c>
    </row>
    <row r="7" spans="1:6">
      <c r="A7" s="23">
        <v>42155</v>
      </c>
      <c r="B7" s="3">
        <v>19898.638761609909</v>
      </c>
      <c r="C7" s="3">
        <v>15190</v>
      </c>
      <c r="D7" s="24">
        <v>-26351.056618132465</v>
      </c>
      <c r="E7" s="8">
        <v>-7823.0898470485599</v>
      </c>
      <c r="F7" s="35">
        <v>-914.4922964288844</v>
      </c>
    </row>
    <row r="8" spans="1:6">
      <c r="A8" s="23">
        <v>42185</v>
      </c>
      <c r="B8" s="3">
        <v>21982.349249137704</v>
      </c>
      <c r="C8" s="3">
        <v>13213</v>
      </c>
      <c r="D8" s="24">
        <v>-22789.143777562294</v>
      </c>
      <c r="E8" s="8">
        <v>-6421.850134771802</v>
      </c>
      <c r="F8" s="35">
        <v>-5984.3553368036073</v>
      </c>
    </row>
    <row r="9" spans="1:6">
      <c r="A9" s="23">
        <v>42216</v>
      </c>
      <c r="B9" s="3">
        <v>22241.168220988631</v>
      </c>
      <c r="C9" s="3">
        <v>15080</v>
      </c>
      <c r="D9" s="24">
        <v>-18065.439151387989</v>
      </c>
      <c r="E9" s="8">
        <v>-6792.6371990876014</v>
      </c>
      <c r="F9" s="35">
        <v>-12463.091870513044</v>
      </c>
    </row>
    <row r="10" spans="1:6">
      <c r="A10" s="23">
        <v>42247</v>
      </c>
      <c r="B10" s="3">
        <v>21757.28869974555</v>
      </c>
      <c r="C10" s="3">
        <v>17478</v>
      </c>
      <c r="D10" s="24">
        <v>-18879.563144898533</v>
      </c>
      <c r="E10" s="8">
        <v>-9180.2051731346419</v>
      </c>
      <c r="F10" s="35">
        <v>-11175.520381712375</v>
      </c>
    </row>
    <row r="11" spans="1:6">
      <c r="A11" s="23">
        <v>42277</v>
      </c>
      <c r="B11" s="3">
        <v>22317.968605658938</v>
      </c>
      <c r="C11" s="3">
        <v>15661</v>
      </c>
      <c r="D11" s="24">
        <v>-21846.225808352869</v>
      </c>
      <c r="E11" s="8">
        <v>-9354.539492887252</v>
      </c>
      <c r="F11" s="35">
        <v>-6778.2033044188211</v>
      </c>
    </row>
    <row r="12" spans="1:6">
      <c r="A12" s="23">
        <v>42308</v>
      </c>
      <c r="B12" s="3">
        <v>21696.68437289889</v>
      </c>
      <c r="C12" s="3">
        <v>12937</v>
      </c>
      <c r="D12" s="24">
        <v>-24544.790832675415</v>
      </c>
      <c r="E12" s="8">
        <v>-8535.7541975455042</v>
      </c>
      <c r="F12" s="35">
        <v>-1553.1393426779705</v>
      </c>
    </row>
    <row r="13" spans="1:6">
      <c r="A13" s="23">
        <v>42338</v>
      </c>
      <c r="B13" s="3">
        <v>21877.804689192675</v>
      </c>
      <c r="C13" s="3">
        <v>12508</v>
      </c>
      <c r="D13" s="24">
        <v>-26847.188119223723</v>
      </c>
      <c r="E13" s="8">
        <v>-9048.3296114223504</v>
      </c>
      <c r="F13" s="35">
        <v>1509.7130414533949</v>
      </c>
    </row>
    <row r="14" spans="1:6">
      <c r="A14" s="23">
        <v>42369</v>
      </c>
      <c r="B14" s="3">
        <v>23154.148308559714</v>
      </c>
      <c r="C14" s="3">
        <v>11230</v>
      </c>
      <c r="D14" s="24">
        <v>-25479.075851907623</v>
      </c>
      <c r="E14" s="8">
        <v>-8180.3818232277854</v>
      </c>
      <c r="F14" s="35">
        <v>-724.69063342430582</v>
      </c>
    </row>
    <row r="15" spans="1:6">
      <c r="A15" s="23">
        <v>42400</v>
      </c>
      <c r="B15" s="3">
        <v>22202.248286509745</v>
      </c>
      <c r="C15" s="3">
        <v>13380</v>
      </c>
      <c r="D15" s="24">
        <v>-23169.993090566746</v>
      </c>
      <c r="E15" s="8">
        <v>-8493.461125479449</v>
      </c>
      <c r="F15" s="35">
        <v>-3918.7940704635457</v>
      </c>
    </row>
    <row r="16" spans="1:6">
      <c r="A16" s="23">
        <v>42429</v>
      </c>
      <c r="B16" s="3">
        <v>23054.179877237853</v>
      </c>
      <c r="C16" s="3">
        <v>12812</v>
      </c>
      <c r="D16" s="24">
        <v>-21835.155973400564</v>
      </c>
      <c r="E16" s="8">
        <v>-7299.6211231304842</v>
      </c>
      <c r="F16" s="35">
        <v>-6731.4027807068051</v>
      </c>
    </row>
    <row r="17" spans="1:6">
      <c r="A17" s="23">
        <v>42460</v>
      </c>
      <c r="B17" s="3">
        <v>22581.84405735528</v>
      </c>
      <c r="C17" s="3">
        <v>9496</v>
      </c>
      <c r="D17" s="24">
        <v>-19860.008593049643</v>
      </c>
      <c r="E17" s="8">
        <v>-6281.4503044348712</v>
      </c>
      <c r="F17" s="35">
        <v>-5936.3851598707661</v>
      </c>
    </row>
    <row r="18" spans="1:6">
      <c r="A18" s="23">
        <v>42490</v>
      </c>
      <c r="B18" s="3">
        <v>23133.278098909865</v>
      </c>
      <c r="C18" s="3">
        <v>4237</v>
      </c>
      <c r="D18" s="24">
        <v>-19254.301609288581</v>
      </c>
      <c r="E18" s="8">
        <v>-6357.3372087701118</v>
      </c>
      <c r="F18" s="35">
        <v>-1758.6392808511719</v>
      </c>
    </row>
    <row r="19" spans="1:6">
      <c r="A19" s="23">
        <v>42521</v>
      </c>
      <c r="B19" s="3">
        <v>23891.375509090904</v>
      </c>
      <c r="C19" s="3">
        <v>5888</v>
      </c>
      <c r="D19" s="24">
        <v>-17007.333318119992</v>
      </c>
      <c r="E19" s="8">
        <v>1632.9247125947695</v>
      </c>
      <c r="F19" s="35">
        <v>-14404.966903565681</v>
      </c>
    </row>
    <row r="20" spans="1:6">
      <c r="A20" s="23">
        <v>42551</v>
      </c>
      <c r="B20" s="3">
        <v>23544.314950598025</v>
      </c>
      <c r="C20" s="3">
        <v>9159</v>
      </c>
      <c r="D20" s="24">
        <v>-19747.287681597023</v>
      </c>
      <c r="E20" s="8">
        <v>-9924.9016587893129</v>
      </c>
      <c r="F20" s="35">
        <v>-3031.1256102116895</v>
      </c>
    </row>
    <row r="21" spans="1:6">
      <c r="A21" s="23">
        <v>42582</v>
      </c>
      <c r="B21" s="3">
        <v>22666.940551201671</v>
      </c>
      <c r="C21" s="3">
        <v>9723</v>
      </c>
      <c r="D21" s="24">
        <v>-22592.552269324897</v>
      </c>
      <c r="E21" s="8">
        <v>-8234.937990114051</v>
      </c>
      <c r="F21" s="35">
        <v>-1562.4502917627233</v>
      </c>
    </row>
    <row r="22" spans="1:6">
      <c r="A22" s="23">
        <v>42613</v>
      </c>
      <c r="B22" s="3">
        <v>23079.982015319605</v>
      </c>
      <c r="C22" s="3">
        <v>8121</v>
      </c>
      <c r="D22" s="24">
        <v>-24863.479956353684</v>
      </c>
      <c r="E22" s="8">
        <v>-4337.1355178472459</v>
      </c>
      <c r="F22" s="35">
        <v>-2000.3665411186757</v>
      </c>
    </row>
    <row r="23" spans="1:6">
      <c r="A23" s="23">
        <v>42643</v>
      </c>
      <c r="B23" s="3">
        <v>24729.358810537517</v>
      </c>
      <c r="C23" s="3">
        <v>7123</v>
      </c>
      <c r="D23" s="24">
        <v>-26464.098131413106</v>
      </c>
      <c r="E23" s="8">
        <v>-4255.9159611278865</v>
      </c>
      <c r="F23" s="35">
        <v>-1132.3447179965242</v>
      </c>
    </row>
    <row r="24" spans="1:6">
      <c r="A24" s="23">
        <v>42674</v>
      </c>
      <c r="B24" s="3">
        <v>24083.198784099768</v>
      </c>
      <c r="C24" s="3">
        <v>9860</v>
      </c>
      <c r="D24" s="24">
        <v>-26859.675035320666</v>
      </c>
      <c r="E24" s="8">
        <v>-6046.8549821338393</v>
      </c>
      <c r="F24" s="35">
        <v>-1036.6687666452626</v>
      </c>
    </row>
    <row r="25" spans="1:6">
      <c r="A25" s="23">
        <v>42704</v>
      </c>
      <c r="B25" s="3">
        <v>25449.107814535033</v>
      </c>
      <c r="C25" s="3">
        <v>9926</v>
      </c>
      <c r="D25" s="24">
        <v>-28004.846146081265</v>
      </c>
      <c r="E25" s="8">
        <v>-6800.0324939521888</v>
      </c>
      <c r="F25" s="35">
        <v>-570.22917450157911</v>
      </c>
    </row>
    <row r="26" spans="1:6">
      <c r="A26" s="23">
        <v>42735</v>
      </c>
      <c r="B26" s="3">
        <v>25217.878915474637</v>
      </c>
      <c r="C26" s="3">
        <v>9470</v>
      </c>
      <c r="D26" s="24">
        <v>-28144.126879891865</v>
      </c>
      <c r="E26" s="8">
        <v>-6534.8611871377916</v>
      </c>
      <c r="F26" s="35">
        <v>-8.8908484449775642</v>
      </c>
    </row>
    <row r="27" spans="1:6">
      <c r="A27" s="23">
        <v>42766</v>
      </c>
      <c r="B27" s="3">
        <v>23647.001321305379</v>
      </c>
      <c r="C27" s="3">
        <v>10459.430849895933</v>
      </c>
      <c r="D27" s="24">
        <v>-26937.271184933197</v>
      </c>
      <c r="E27" s="8">
        <v>-6219.3997806487732</v>
      </c>
      <c r="F27" s="35">
        <v>-949.76120561934113</v>
      </c>
    </row>
    <row r="28" spans="1:6">
      <c r="A28" s="23">
        <v>42794</v>
      </c>
      <c r="B28" s="3">
        <v>25397.161453949167</v>
      </c>
      <c r="C28" s="3">
        <v>8885.8617800967604</v>
      </c>
      <c r="D28" s="24">
        <v>-25969.013515011149</v>
      </c>
      <c r="E28" s="8">
        <v>-5429.5776115780782</v>
      </c>
      <c r="F28" s="35">
        <v>-2884.4321074566988</v>
      </c>
    </row>
    <row r="29" spans="1:6">
      <c r="A29" s="23">
        <v>42825</v>
      </c>
      <c r="B29" s="3">
        <v>25081.42724394273</v>
      </c>
      <c r="C29" s="3">
        <v>7420.4152313731947</v>
      </c>
      <c r="D29" s="24">
        <v>-28272.437508979248</v>
      </c>
      <c r="E29" s="8">
        <v>-4944.2999919658796</v>
      </c>
      <c r="F29" s="35">
        <v>714.89502562920461</v>
      </c>
    </row>
    <row r="30" spans="1:6">
      <c r="A30" s="23">
        <v>42855</v>
      </c>
      <c r="B30" s="3">
        <v>25003.926510085657</v>
      </c>
      <c r="C30" s="3">
        <v>8054.0719874148681</v>
      </c>
      <c r="D30" s="24">
        <v>-28114.335652619338</v>
      </c>
      <c r="E30" s="8">
        <v>-5311.989232586061</v>
      </c>
      <c r="F30" s="35">
        <v>368.32638770487119</v>
      </c>
    </row>
    <row r="31" spans="1:6">
      <c r="A31" s="23">
        <v>42886</v>
      </c>
      <c r="B31" s="3">
        <v>25700.847424880649</v>
      </c>
      <c r="C31" s="3">
        <v>8512.4385664741822</v>
      </c>
      <c r="D31" s="24">
        <v>-29139.316698434832</v>
      </c>
      <c r="E31" s="8">
        <v>-5238.6496431447176</v>
      </c>
      <c r="F31" s="35">
        <v>164.6803502247185</v>
      </c>
    </row>
    <row r="32" spans="1:6">
      <c r="A32" s="23">
        <v>42916</v>
      </c>
      <c r="B32" s="3">
        <v>24872.955921052631</v>
      </c>
      <c r="C32" s="3">
        <v>9064.7425735497927</v>
      </c>
      <c r="D32" s="24">
        <v>-28909.16852521307</v>
      </c>
      <c r="E32" s="8">
        <v>-4077.8591975022291</v>
      </c>
      <c r="F32" s="35">
        <v>-950.67077188712483</v>
      </c>
    </row>
    <row r="33" spans="1:6">
      <c r="A33" s="23">
        <v>42947</v>
      </c>
      <c r="B33" s="3">
        <v>25067.691762225968</v>
      </c>
      <c r="C33" s="3">
        <v>10933.93827413761</v>
      </c>
      <c r="D33" s="24">
        <v>-29334.525918392697</v>
      </c>
      <c r="E33" s="8">
        <v>-5301.8594574282315</v>
      </c>
      <c r="F33" s="35">
        <v>-1365.244660542653</v>
      </c>
    </row>
    <row r="34" spans="1:6">
      <c r="A34" s="23">
        <v>42978</v>
      </c>
      <c r="B34" s="3">
        <v>23481.108509454945</v>
      </c>
      <c r="C34" s="3">
        <v>12966.837793562823</v>
      </c>
      <c r="D34" s="24">
        <v>-29809.048986140057</v>
      </c>
      <c r="E34" s="8">
        <v>-5874.1184106170376</v>
      </c>
      <c r="F34" s="35">
        <v>-764.77890626067801</v>
      </c>
    </row>
    <row r="35" spans="1:6">
      <c r="A35" s="23">
        <v>43008</v>
      </c>
      <c r="B35" s="3">
        <v>22938.777769906494</v>
      </c>
      <c r="C35" s="3">
        <v>12621.688871729726</v>
      </c>
      <c r="D35" s="24">
        <v>-29922.867148737412</v>
      </c>
      <c r="E35" s="8">
        <v>-4770.9619176361712</v>
      </c>
      <c r="F35" s="35">
        <v>-866.63757526263271</v>
      </c>
    </row>
    <row r="36" spans="1:6">
      <c r="A36" s="23">
        <v>43039</v>
      </c>
      <c r="B36" s="3">
        <v>22426.723382561773</v>
      </c>
      <c r="C36" s="3">
        <v>12873.102221196459</v>
      </c>
      <c r="D36" s="24">
        <v>-29356.80588824951</v>
      </c>
      <c r="E36" s="8">
        <v>-4165.187322587446</v>
      </c>
      <c r="F36" s="35">
        <v>-1777.8323929212766</v>
      </c>
    </row>
    <row r="37" spans="1:6">
      <c r="A37" s="23">
        <v>43069</v>
      </c>
      <c r="B37" s="3">
        <v>22876.110503000862</v>
      </c>
      <c r="C37" s="3">
        <v>12483.935080381731</v>
      </c>
      <c r="D37" s="24">
        <v>-29765.184721143436</v>
      </c>
      <c r="E37" s="8">
        <v>-4345.6956482984906</v>
      </c>
      <c r="F37" s="35">
        <v>-1249.1652139406642</v>
      </c>
    </row>
    <row r="38" spans="1:6">
      <c r="A38" s="23">
        <v>43100</v>
      </c>
      <c r="B38" s="3">
        <v>22978.382091145082</v>
      </c>
      <c r="C38" s="3">
        <v>11162.645511128245</v>
      </c>
      <c r="D38" s="24">
        <v>-30063.402414114702</v>
      </c>
      <c r="E38" s="8">
        <v>-4428.7977899510679</v>
      </c>
      <c r="F38" s="35">
        <v>351.17260179243931</v>
      </c>
    </row>
    <row r="39" spans="1:6">
      <c r="A39" s="23">
        <v>43131</v>
      </c>
      <c r="B39" s="3">
        <v>25385.989791483116</v>
      </c>
      <c r="C39" s="3">
        <v>13904.418453094833</v>
      </c>
      <c r="D39" s="24">
        <v>-33322.81989513804</v>
      </c>
      <c r="E39" s="8">
        <v>-4368.0126542512116</v>
      </c>
      <c r="F39" s="35">
        <v>-1599.5756951886979</v>
      </c>
    </row>
    <row r="40" spans="1:6">
      <c r="A40" s="23">
        <v>43159</v>
      </c>
      <c r="B40" s="3">
        <v>25493.158111908171</v>
      </c>
      <c r="C40" s="3">
        <v>15963.271516653531</v>
      </c>
      <c r="D40" s="24">
        <v>-35103.908228775763</v>
      </c>
      <c r="E40" s="8">
        <v>-4934.7379859912317</v>
      </c>
      <c r="F40" s="35">
        <v>-1417.7834137947075</v>
      </c>
    </row>
    <row r="41" spans="1:6">
      <c r="A41" s="23">
        <v>43190</v>
      </c>
      <c r="B41" s="3">
        <v>25396.763557199774</v>
      </c>
      <c r="C41" s="3">
        <v>16898.80383954183</v>
      </c>
      <c r="D41" s="24">
        <v>-35347.121686521437</v>
      </c>
      <c r="E41" s="8">
        <v>-4109.5426066670543</v>
      </c>
      <c r="F41" s="35">
        <v>-2838.9031035531161</v>
      </c>
    </row>
    <row r="42" spans="1:6">
      <c r="A42" s="23">
        <v>43220</v>
      </c>
      <c r="B42" s="3">
        <v>25100.479027313268</v>
      </c>
      <c r="C42" s="3">
        <v>19293.336245131148</v>
      </c>
      <c r="D42" s="24">
        <v>-35475.796940403103</v>
      </c>
      <c r="E42" s="8">
        <v>-5497.9109944345873</v>
      </c>
      <c r="F42" s="35">
        <v>-3420.1073376067252</v>
      </c>
    </row>
    <row r="43" spans="1:6">
      <c r="A43" s="23">
        <v>43251</v>
      </c>
      <c r="B43" s="3">
        <v>25225.448081884464</v>
      </c>
      <c r="C43" s="3">
        <v>18850.163163472218</v>
      </c>
      <c r="D43" s="24">
        <v>-35986.293606341998</v>
      </c>
      <c r="E43" s="8">
        <v>-5006.0627417843461</v>
      </c>
      <c r="F43" s="35">
        <v>-3083.2548972303375</v>
      </c>
    </row>
    <row r="44" spans="1:6">
      <c r="A44" s="23">
        <v>43281</v>
      </c>
      <c r="B44" s="3">
        <v>23405.574183561639</v>
      </c>
      <c r="C44" s="3">
        <v>22343.198155086182</v>
      </c>
      <c r="D44" s="24">
        <v>-36478.624967627729</v>
      </c>
      <c r="E44" s="8">
        <v>-5665.1835516222309</v>
      </c>
      <c r="F44" s="35">
        <v>-3604.9638193978572</v>
      </c>
    </row>
    <row r="45" spans="1:6">
      <c r="A45" s="23">
        <v>43312</v>
      </c>
      <c r="B45" s="3">
        <v>22053.957085152837</v>
      </c>
      <c r="C45" s="3">
        <v>21905.153880899979</v>
      </c>
      <c r="D45" s="24">
        <v>-34441.042179061558</v>
      </c>
      <c r="E45" s="8">
        <v>-5713.5156162124631</v>
      </c>
      <c r="F45" s="35">
        <v>-3804.553170778795</v>
      </c>
    </row>
    <row r="46" spans="1:6">
      <c r="A46" s="23">
        <v>43343</v>
      </c>
      <c r="B46" s="3">
        <v>21935.74804661487</v>
      </c>
      <c r="C46" s="3">
        <v>20829.060656589012</v>
      </c>
      <c r="D46" s="24">
        <v>-34806.83745251951</v>
      </c>
      <c r="E46" s="8">
        <v>-5103.9688732377244</v>
      </c>
      <c r="F46" s="35">
        <v>-2854.0023774466472</v>
      </c>
    </row>
    <row r="47" spans="1:6">
      <c r="A47" s="23">
        <v>43373</v>
      </c>
      <c r="B47" s="3">
        <v>23109.498406396473</v>
      </c>
      <c r="C47" s="3">
        <v>19242.544914208993</v>
      </c>
      <c r="D47" s="24">
        <v>-34403.653884770589</v>
      </c>
      <c r="E47" s="8">
        <v>-4665.0493658421501</v>
      </c>
      <c r="F47" s="35">
        <v>-3283.340069992727</v>
      </c>
    </row>
    <row r="48" spans="1:6">
      <c r="A48" s="23">
        <v>43404</v>
      </c>
      <c r="B48" s="3">
        <v>23308.956248320341</v>
      </c>
      <c r="C48" s="3">
        <v>20257.281136445028</v>
      </c>
      <c r="D48" s="24">
        <v>-34397.895862292644</v>
      </c>
      <c r="E48" s="8">
        <v>-6610.3803536425967</v>
      </c>
      <c r="F48" s="35">
        <v>-2557.9611688301247</v>
      </c>
    </row>
    <row r="49" spans="1:6">
      <c r="A49" s="23">
        <v>43434</v>
      </c>
      <c r="B49" s="3">
        <v>21785.972966765734</v>
      </c>
      <c r="C49" s="3">
        <v>20836.994971476961</v>
      </c>
      <c r="D49" s="24">
        <v>-33690.108460545969</v>
      </c>
      <c r="E49" s="8">
        <v>-6640.2498153421411</v>
      </c>
      <c r="F49" s="35">
        <v>-2292.6096623545882</v>
      </c>
    </row>
    <row r="50" spans="1:6">
      <c r="A50" s="23">
        <v>43465</v>
      </c>
      <c r="B50" s="3">
        <v>22919.508652614724</v>
      </c>
      <c r="C50" s="3">
        <v>22679.805673465042</v>
      </c>
      <c r="D50" s="24">
        <v>-37882.732678338529</v>
      </c>
      <c r="E50" s="8">
        <v>-8529.4047282693755</v>
      </c>
      <c r="F50" s="35">
        <v>812.82308052813823</v>
      </c>
    </row>
    <row r="51" spans="1:6">
      <c r="A51" s="23">
        <v>43496</v>
      </c>
      <c r="B51" s="3">
        <v>20437.287564524984</v>
      </c>
      <c r="C51" s="3">
        <v>21138.731310260813</v>
      </c>
      <c r="D51" s="24">
        <v>-36445.830339963322</v>
      </c>
      <c r="E51" s="8">
        <v>-4759.6644118332952</v>
      </c>
      <c r="F51" s="35">
        <v>-370.52412298917989</v>
      </c>
    </row>
    <row r="52" spans="1:6">
      <c r="A52" s="23">
        <v>43524</v>
      </c>
      <c r="B52" s="3">
        <v>18802.804664261934</v>
      </c>
      <c r="C52" s="3">
        <v>20881.620390507236</v>
      </c>
      <c r="D52" s="24">
        <v>-36261.080621044435</v>
      </c>
      <c r="E52" s="8">
        <v>-3664.2911346302972</v>
      </c>
      <c r="F52" s="35">
        <v>240.94670090556247</v>
      </c>
    </row>
    <row r="53" spans="1:6">
      <c r="A53" s="23">
        <v>43555</v>
      </c>
      <c r="B53" s="3">
        <v>21930.680652533043</v>
      </c>
      <c r="C53" s="3">
        <v>19248.975711333522</v>
      </c>
      <c r="D53" s="24">
        <v>-37641.787537901437</v>
      </c>
      <c r="E53" s="8">
        <v>-2521.5898480470491</v>
      </c>
      <c r="F53" s="35">
        <v>-1016.2789779180825</v>
      </c>
    </row>
    <row r="54" spans="1:6">
      <c r="A54" s="23">
        <v>43585</v>
      </c>
      <c r="B54" s="3">
        <v>20849.585712305983</v>
      </c>
      <c r="C54" s="3">
        <v>18626.468193177912</v>
      </c>
      <c r="D54" s="24">
        <v>-37209.35994709342</v>
      </c>
      <c r="E54" s="8">
        <v>-1903.0732109625826</v>
      </c>
      <c r="F54" s="35">
        <v>-363.62074742789241</v>
      </c>
    </row>
    <row r="55" spans="1:6">
      <c r="A55" s="23">
        <v>43616</v>
      </c>
      <c r="B55" s="3">
        <v>22431.161838194828</v>
      </c>
      <c r="C55" s="3">
        <v>18738.662307927549</v>
      </c>
      <c r="D55" s="24">
        <v>-37020.960185563061</v>
      </c>
      <c r="E55" s="8">
        <v>-2119.6805316869786</v>
      </c>
      <c r="F55" s="35">
        <v>-2029.1834288723412</v>
      </c>
    </row>
    <row r="56" spans="1:6">
      <c r="A56" s="23">
        <v>43646</v>
      </c>
      <c r="B56" s="3">
        <v>22024.438934380258</v>
      </c>
      <c r="C56" s="3">
        <v>18386.720018436386</v>
      </c>
      <c r="D56" s="24">
        <v>-37390.37177198616</v>
      </c>
      <c r="E56" s="8">
        <v>-1254.4051413193372</v>
      </c>
      <c r="F56" s="35">
        <v>-1766.3820395111472</v>
      </c>
    </row>
    <row r="57" spans="1:6">
      <c r="A57" s="23">
        <v>43677</v>
      </c>
      <c r="B57" s="3">
        <v>22900.297344955696</v>
      </c>
      <c r="C57" s="3">
        <v>16423.536047453334</v>
      </c>
      <c r="D57" s="24">
        <v>-38230.172224850277</v>
      </c>
      <c r="E57" s="8">
        <v>-626.85867390583667</v>
      </c>
      <c r="F57" s="35">
        <v>-466.80249365291161</v>
      </c>
    </row>
    <row r="58" spans="1:6">
      <c r="A58" s="23">
        <v>43708</v>
      </c>
      <c r="B58" s="3">
        <v>22879.843089108912</v>
      </c>
      <c r="C58" s="3">
        <v>17521.9486978565</v>
      </c>
      <c r="D58" s="24">
        <v>-39363.634792893106</v>
      </c>
      <c r="E58" s="8">
        <v>-772.59836235654802</v>
      </c>
      <c r="F58" s="35">
        <v>-265.55863171575766</v>
      </c>
    </row>
    <row r="59" spans="1:6">
      <c r="A59" s="23">
        <v>43738</v>
      </c>
      <c r="B59" s="3">
        <v>23886.790258472138</v>
      </c>
      <c r="C59" s="3">
        <v>17239.039043088</v>
      </c>
      <c r="D59" s="24">
        <v>-39965.533083636219</v>
      </c>
      <c r="E59" s="8">
        <v>-396.13916227662145</v>
      </c>
      <c r="F59" s="35">
        <v>-764.15705564729706</v>
      </c>
    </row>
    <row r="60" spans="1:6">
      <c r="A60" s="23">
        <v>43769</v>
      </c>
      <c r="B60" s="3">
        <v>24277.200875602157</v>
      </c>
      <c r="C60" s="3">
        <v>19368.045175635965</v>
      </c>
      <c r="D60" s="24">
        <v>-40839.23367868986</v>
      </c>
      <c r="E60" s="8">
        <v>-561.51979502988695</v>
      </c>
      <c r="F60" s="35">
        <v>-2244.4925775183756</v>
      </c>
    </row>
    <row r="61" spans="1:6">
      <c r="A61" s="23">
        <v>43799</v>
      </c>
      <c r="B61" s="3">
        <v>24075.56020425777</v>
      </c>
      <c r="C61" s="3">
        <v>18538.029349578639</v>
      </c>
      <c r="D61" s="24">
        <v>-41267.264669120181</v>
      </c>
      <c r="E61" s="8">
        <v>-711.66125659631928</v>
      </c>
      <c r="F61" s="35">
        <v>-634.66362811991291</v>
      </c>
    </row>
    <row r="62" spans="1:6">
      <c r="A62" s="23">
        <v>43830</v>
      </c>
      <c r="B62" s="3">
        <v>25082.384429976853</v>
      </c>
      <c r="C62" s="3">
        <v>21366.558571931055</v>
      </c>
      <c r="D62" s="24">
        <v>-43771.199398790777</v>
      </c>
      <c r="E62" s="8">
        <v>-838.92086967610544</v>
      </c>
      <c r="F62" s="35">
        <v>-1838.8227334410255</v>
      </c>
    </row>
    <row r="63" spans="1:6">
      <c r="A63" s="23">
        <v>43861</v>
      </c>
      <c r="B63" s="3">
        <v>26181.830890371235</v>
      </c>
      <c r="C63" s="3">
        <v>21492.957167804918</v>
      </c>
      <c r="D63" s="24">
        <v>-43651.752507645804</v>
      </c>
      <c r="E63" s="8">
        <v>-849.99743375316871</v>
      </c>
      <c r="F63" s="35">
        <v>-3173.0381167771839</v>
      </c>
    </row>
    <row r="64" spans="1:6">
      <c r="A64" s="23">
        <v>43890</v>
      </c>
      <c r="B64" s="3">
        <v>27836.522561292179</v>
      </c>
      <c r="C64" s="3">
        <v>21413.527435722703</v>
      </c>
      <c r="D64" s="24">
        <v>-44058.663826054348</v>
      </c>
      <c r="E64" s="8">
        <v>-731.92106582976658</v>
      </c>
      <c r="F64" s="35">
        <v>-4459.4651051307665</v>
      </c>
    </row>
    <row r="65" spans="1:6">
      <c r="A65" s="23">
        <v>43921</v>
      </c>
      <c r="B65" s="3">
        <v>27680.900541374471</v>
      </c>
      <c r="C65" s="3">
        <v>20966.849844340628</v>
      </c>
      <c r="D65" s="24">
        <v>-46295.173572332242</v>
      </c>
      <c r="E65" s="8">
        <v>-3421.8603382619849</v>
      </c>
      <c r="F65" s="35">
        <v>1069.2835248791243</v>
      </c>
    </row>
    <row r="66" spans="1:6">
      <c r="A66" s="23">
        <v>43951</v>
      </c>
      <c r="B66" s="3">
        <v>29280.991280000002</v>
      </c>
      <c r="C66" s="3">
        <v>19324.918100416176</v>
      </c>
      <c r="D66" s="24">
        <v>-48939.600706999307</v>
      </c>
      <c r="E66" s="8">
        <v>-2185.6612709564647</v>
      </c>
      <c r="F66" s="35">
        <v>2519.3525975395892</v>
      </c>
    </row>
    <row r="67" spans="1:6">
      <c r="A67" s="23">
        <v>43982</v>
      </c>
      <c r="B67" s="3">
        <v>27708.434217589947</v>
      </c>
      <c r="C67" s="3">
        <v>19266.908727972605</v>
      </c>
      <c r="D67" s="24">
        <v>-49122.106692823363</v>
      </c>
      <c r="E67" s="8">
        <v>-1848.9429263284828</v>
      </c>
      <c r="F67" s="35">
        <v>3995.706673589294</v>
      </c>
    </row>
    <row r="68" spans="1:6">
      <c r="A68" s="23">
        <v>44012</v>
      </c>
      <c r="B68" s="3">
        <v>30504.584059434503</v>
      </c>
      <c r="C68" s="3">
        <v>19501.292524239117</v>
      </c>
      <c r="D68" s="24">
        <v>-50142.103640344299</v>
      </c>
      <c r="E68" s="8">
        <v>-604.25526912540533</v>
      </c>
      <c r="F68" s="35">
        <v>740.48232579608464</v>
      </c>
    </row>
    <row r="69" spans="1:6">
      <c r="A69" s="23">
        <v>44043</v>
      </c>
      <c r="B69" s="3">
        <v>32215.228559272302</v>
      </c>
      <c r="C69" s="3">
        <v>24447.869717871286</v>
      </c>
      <c r="D69" s="24">
        <v>-53115.902332222016</v>
      </c>
      <c r="E69" s="8">
        <v>368.21245078800445</v>
      </c>
      <c r="F69" s="35">
        <v>-3915.4083957095763</v>
      </c>
    </row>
    <row r="70" spans="1:6">
      <c r="A70" s="23">
        <v>44074</v>
      </c>
      <c r="B70" s="3">
        <v>33007.023438429511</v>
      </c>
      <c r="C70" s="3">
        <v>21142.709431351937</v>
      </c>
      <c r="D70" s="24">
        <v>-54518.08820974722</v>
      </c>
      <c r="E70" s="8">
        <v>925.1440811155453</v>
      </c>
      <c r="F70" s="35">
        <v>-556.7887411497768</v>
      </c>
    </row>
    <row r="71" spans="1:6">
      <c r="A71" s="23">
        <v>44104</v>
      </c>
      <c r="B71" s="3">
        <v>32907.702551583854</v>
      </c>
      <c r="C71" s="3">
        <v>23521.321957573542</v>
      </c>
      <c r="D71" s="24">
        <v>-55489.752059368126</v>
      </c>
      <c r="E71" s="8">
        <v>32.562327716830396</v>
      </c>
      <c r="F71" s="35">
        <v>-971.83477750610086</v>
      </c>
    </row>
    <row r="72" spans="1:6">
      <c r="A72" s="23">
        <v>44135</v>
      </c>
      <c r="B72" s="3">
        <v>32487.247302746931</v>
      </c>
      <c r="C72" s="3">
        <v>23153.090418823442</v>
      </c>
      <c r="D72" s="24">
        <v>-56495.682597632243</v>
      </c>
      <c r="E72" s="8">
        <v>348.86339216223456</v>
      </c>
      <c r="F72" s="35">
        <v>506.48148389963575</v>
      </c>
    </row>
    <row r="73" spans="1:6">
      <c r="A73" s="23">
        <v>44165</v>
      </c>
      <c r="B73" s="3">
        <v>34404.132518137849</v>
      </c>
      <c r="C73" s="3">
        <v>21265.009935162354</v>
      </c>
      <c r="D73" s="24">
        <v>-56048.937985018107</v>
      </c>
      <c r="E73" s="8">
        <v>609.10363994320505</v>
      </c>
      <c r="F73" s="35">
        <v>-229.30810822529747</v>
      </c>
    </row>
    <row r="74" spans="1:6">
      <c r="A74" s="23">
        <v>44196</v>
      </c>
      <c r="B74" s="3">
        <v>36558.366646967341</v>
      </c>
      <c r="C74" s="3">
        <v>19515.421480726858</v>
      </c>
      <c r="D74" s="24">
        <v>-59093.964473941873</v>
      </c>
      <c r="E74" s="8">
        <v>1540.6904203147164</v>
      </c>
      <c r="F74" s="35">
        <v>1479.4859259329573</v>
      </c>
    </row>
    <row r="75" spans="1:6">
      <c r="A75" s="23">
        <v>44227</v>
      </c>
      <c r="B75" s="3">
        <v>38766.207790945002</v>
      </c>
      <c r="C75" s="3">
        <v>25679.616277254412</v>
      </c>
      <c r="D75" s="24">
        <v>-66379.936378668877</v>
      </c>
      <c r="E75" s="8">
        <v>250.5887258581067</v>
      </c>
      <c r="F75" s="35">
        <v>1683.5235846113567</v>
      </c>
    </row>
    <row r="76" spans="1:6">
      <c r="A76" s="23">
        <v>44255</v>
      </c>
      <c r="B76" s="3">
        <v>40460.461750000002</v>
      </c>
      <c r="C76" s="3">
        <v>28642.118542487748</v>
      </c>
      <c r="D76" s="24">
        <v>-70460.263408883926</v>
      </c>
      <c r="E76" s="8">
        <v>10.060128215362539</v>
      </c>
      <c r="F76" s="35">
        <v>1347.6229881808135</v>
      </c>
    </row>
    <row r="77" spans="1:6">
      <c r="A77" s="23">
        <v>44286</v>
      </c>
      <c r="B77" s="3">
        <v>39331.044331133773</v>
      </c>
      <c r="C77" s="3">
        <v>33338.665865585637</v>
      </c>
      <c r="D77" s="24">
        <v>-72158.385314293526</v>
      </c>
      <c r="E77" s="8">
        <v>-1612.7813142369396</v>
      </c>
      <c r="F77" s="35">
        <v>1101.4564318110479</v>
      </c>
    </row>
    <row r="78" spans="1:6">
      <c r="A78" s="23">
        <v>44316</v>
      </c>
      <c r="B78" s="3">
        <v>43180.150120110869</v>
      </c>
      <c r="C78" s="3">
        <v>32126.472805303718</v>
      </c>
      <c r="D78" s="24">
        <v>-75823.363742458081</v>
      </c>
      <c r="E78" s="8">
        <v>-652.68933928348201</v>
      </c>
      <c r="F78" s="35">
        <v>1169.4301563269757</v>
      </c>
    </row>
    <row r="79" spans="1:6">
      <c r="A79" s="23">
        <v>44347</v>
      </c>
      <c r="B79" s="3">
        <v>46136.243040270514</v>
      </c>
      <c r="C79" s="3">
        <v>27356.271527260327</v>
      </c>
      <c r="D79" s="24">
        <v>-77124.520397015978</v>
      </c>
      <c r="E79" s="8">
        <v>-1344.9879447550613</v>
      </c>
      <c r="F79" s="35">
        <v>4976.9937742401944</v>
      </c>
    </row>
    <row r="80" spans="1:6">
      <c r="A80" s="23">
        <v>44377</v>
      </c>
      <c r="B80" s="3">
        <v>46652.345625766866</v>
      </c>
      <c r="C80" s="3">
        <v>25798.232270791268</v>
      </c>
      <c r="D80" s="24">
        <v>-79563.682480589938</v>
      </c>
      <c r="E80" s="8">
        <v>-657.85812118565389</v>
      </c>
      <c r="F80" s="35">
        <v>7770.9627052174646</v>
      </c>
    </row>
    <row r="81" spans="1:6">
      <c r="A81" s="23">
        <v>44408</v>
      </c>
      <c r="B81" s="3">
        <v>45106.077278069904</v>
      </c>
      <c r="C81" s="3">
        <v>27943.404048473021</v>
      </c>
      <c r="D81" s="24">
        <v>-79666.508750756679</v>
      </c>
      <c r="E81" s="8">
        <v>-243.06278790721615</v>
      </c>
      <c r="F81" s="35">
        <v>6860.0902121209692</v>
      </c>
    </row>
    <row r="82" spans="1:6">
      <c r="A82" s="23">
        <v>44439</v>
      </c>
      <c r="B82" s="3">
        <v>48105.304284377926</v>
      </c>
      <c r="C82" s="3">
        <v>28206.54426529699</v>
      </c>
      <c r="D82" s="24">
        <v>-80604.495873441396</v>
      </c>
      <c r="E82" s="8">
        <v>-525.50793840457823</v>
      </c>
      <c r="F82" s="35">
        <v>4818.1552621710543</v>
      </c>
    </row>
    <row r="83" spans="1:6">
      <c r="A83" s="23">
        <v>44469</v>
      </c>
      <c r="B83" s="3">
        <v>49109.846875193558</v>
      </c>
      <c r="C83" s="3">
        <v>25284.345243316679</v>
      </c>
      <c r="D83" s="24">
        <v>-80393.487427461514</v>
      </c>
      <c r="E83" s="8">
        <v>-675.32594548617192</v>
      </c>
      <c r="F83" s="35">
        <v>6674.6212544374457</v>
      </c>
    </row>
    <row r="84" spans="1:6">
      <c r="A84" s="23">
        <v>44500</v>
      </c>
      <c r="B84" s="3">
        <v>49540.225547815076</v>
      </c>
      <c r="C84" s="3">
        <v>26475.59818374602</v>
      </c>
      <c r="D84" s="24">
        <v>-82745.621669813117</v>
      </c>
      <c r="E84" s="8">
        <v>-645.19969043714798</v>
      </c>
      <c r="F84" s="35">
        <v>7374.9976286891615</v>
      </c>
    </row>
    <row r="85" spans="1:6">
      <c r="A85" s="23">
        <v>44530</v>
      </c>
      <c r="B85" s="3">
        <v>55292.777096774189</v>
      </c>
      <c r="C85" s="3">
        <v>28628.094684542011</v>
      </c>
      <c r="D85" s="24">
        <v>-85087.840153237354</v>
      </c>
      <c r="E85" s="8">
        <v>-1633.7283270461774</v>
      </c>
      <c r="F85" s="35">
        <v>2800.6966989673238</v>
      </c>
    </row>
    <row r="86" spans="1:6">
      <c r="A86" s="23">
        <v>44561</v>
      </c>
      <c r="B86" s="3">
        <v>52996.969913183282</v>
      </c>
      <c r="C86" s="3">
        <v>28035.312784907983</v>
      </c>
      <c r="D86" s="24">
        <v>-85071.289150095836</v>
      </c>
      <c r="E86" s="8">
        <v>-1965.9032751600248</v>
      </c>
      <c r="F86" s="35">
        <v>6545.7675659944698</v>
      </c>
    </row>
    <row r="87" spans="1:6">
      <c r="A87" s="23">
        <v>44592</v>
      </c>
      <c r="B87" s="3">
        <v>53679.294021909234</v>
      </c>
      <c r="C87" s="3">
        <v>30833.689750547899</v>
      </c>
      <c r="D87" s="24">
        <v>-82919.401200477805</v>
      </c>
      <c r="E87" s="8">
        <v>-3860.2961456498128</v>
      </c>
      <c r="F87" s="35">
        <v>8515.5715315889429</v>
      </c>
    </row>
    <row r="88" spans="1:6">
      <c r="A88" s="23">
        <v>44620</v>
      </c>
      <c r="B88" s="3">
        <v>49966.295253242744</v>
      </c>
      <c r="C88" s="3">
        <v>30938.781069816872</v>
      </c>
      <c r="D88" s="24">
        <v>-77868.251903118478</v>
      </c>
      <c r="E88" s="8">
        <v>-5557.3591630139235</v>
      </c>
      <c r="F88" s="35">
        <v>6991.9395274553617</v>
      </c>
    </row>
    <row r="89" spans="1:6">
      <c r="A89" s="23">
        <v>44651</v>
      </c>
      <c r="B89" s="3">
        <v>51082.676061083119</v>
      </c>
      <c r="C89" s="3">
        <v>27219.946048590693</v>
      </c>
      <c r="D89" s="24">
        <v>-78576.768868156068</v>
      </c>
      <c r="E89" s="8">
        <v>-6103.0321475700675</v>
      </c>
      <c r="F89" s="35">
        <v>7408.241125291036</v>
      </c>
    </row>
    <row r="90" spans="1:6">
      <c r="A90" s="23">
        <v>44681</v>
      </c>
      <c r="B90" s="3">
        <v>45362.115770274337</v>
      </c>
      <c r="C90" s="3">
        <v>31691.019026321323</v>
      </c>
      <c r="D90" s="24">
        <v>-76809.59837279639</v>
      </c>
      <c r="E90" s="8">
        <v>-6980.792730128891</v>
      </c>
      <c r="F90" s="35">
        <v>6720.0842501138832</v>
      </c>
    </row>
    <row r="91" spans="1:6">
      <c r="A91" s="23">
        <v>44712</v>
      </c>
      <c r="B91" s="3">
        <v>44999.294275014974</v>
      </c>
      <c r="C91" s="3">
        <v>35570.324555574902</v>
      </c>
      <c r="D91" s="24">
        <v>-76921.111553917319</v>
      </c>
      <c r="E91" s="8">
        <v>-7764.5478784926227</v>
      </c>
      <c r="F91" s="35">
        <v>7614.2950779609364</v>
      </c>
    </row>
    <row r="92" spans="1:6">
      <c r="A92" s="23">
        <v>44742</v>
      </c>
      <c r="B92" s="3">
        <v>45039.974677142854</v>
      </c>
      <c r="C92" s="3">
        <v>33173.03653521902</v>
      </c>
      <c r="D92" s="24">
        <v>-75842.608883445224</v>
      </c>
      <c r="E92" s="8">
        <v>-9240.0346396746409</v>
      </c>
      <c r="F92" s="35">
        <v>7464.3594082522677</v>
      </c>
    </row>
    <row r="93" spans="1:6">
      <c r="A93" s="23">
        <v>44773</v>
      </c>
      <c r="B93" s="3">
        <v>48066.757416691238</v>
      </c>
      <c r="C93" s="3">
        <v>31028.16416349115</v>
      </c>
      <c r="D93" s="24">
        <v>-72670.67256959618</v>
      </c>
      <c r="E93" s="8">
        <v>-8830.4717060900384</v>
      </c>
      <c r="F93" s="35">
        <v>5563.9673003551261</v>
      </c>
    </row>
    <row r="94" spans="1:6">
      <c r="A94" s="23">
        <v>44804</v>
      </c>
      <c r="B94" s="3">
        <v>48812.405683926962</v>
      </c>
      <c r="C94" s="3">
        <v>27290.299138560295</v>
      </c>
      <c r="D94" s="24">
        <v>-70677.150376852805</v>
      </c>
      <c r="E94" s="8">
        <v>-7220.7851441630237</v>
      </c>
      <c r="F94" s="35">
        <v>7330.9385223865784</v>
      </c>
    </row>
    <row r="95" spans="1:6">
      <c r="A95" s="23">
        <v>44834</v>
      </c>
      <c r="B95" s="3">
        <v>47636.924281682193</v>
      </c>
      <c r="C95" s="3">
        <v>31239.462846129689</v>
      </c>
      <c r="D95" s="24">
        <v>-72994.068375322677</v>
      </c>
      <c r="E95" s="8">
        <v>-10403.819789465462</v>
      </c>
      <c r="F95" s="35">
        <v>5923.2074662556179</v>
      </c>
    </row>
    <row r="96" spans="1:6">
      <c r="A96" s="23">
        <v>44865</v>
      </c>
      <c r="B96" s="3">
        <v>47526.972745042505</v>
      </c>
      <c r="C96" s="3">
        <v>32683.229417110277</v>
      </c>
      <c r="D96" s="24">
        <v>-72156.295729153804</v>
      </c>
      <c r="E96" s="8">
        <v>-9636.6007800704047</v>
      </c>
      <c r="F96" s="35">
        <v>6656.682379747027</v>
      </c>
    </row>
    <row r="97" spans="1:6">
      <c r="A97" s="23">
        <v>44895</v>
      </c>
      <c r="B97" s="3">
        <v>47478.458160418479</v>
      </c>
      <c r="C97" s="3">
        <v>27766.522711850757</v>
      </c>
      <c r="D97" s="24">
        <v>-67973.167523657088</v>
      </c>
      <c r="E97" s="8">
        <v>-8560.2768972383292</v>
      </c>
      <c r="F97" s="35">
        <v>6743.6417587895776</v>
      </c>
    </row>
    <row r="98" spans="1:6">
      <c r="A98" s="23">
        <v>44926</v>
      </c>
      <c r="B98" s="3">
        <v>47829.633805058256</v>
      </c>
      <c r="C98" s="3">
        <v>24700.473060396616</v>
      </c>
      <c r="D98" s="24">
        <v>-67887.940721667692</v>
      </c>
      <c r="E98" s="8">
        <v>-9194.2709502608395</v>
      </c>
      <c r="F98" s="35">
        <v>4120.3009385078794</v>
      </c>
    </row>
    <row r="99" spans="1:6">
      <c r="A99" s="23">
        <v>44957</v>
      </c>
      <c r="B99" s="92">
        <v>48692.499772661868</v>
      </c>
      <c r="C99" s="92">
        <v>19300.205472185738</v>
      </c>
      <c r="D99" s="93">
        <v>-65541.515352108559</v>
      </c>
      <c r="E99" s="8">
        <v>-6698.4813935182428</v>
      </c>
      <c r="F99" s="35">
        <v>6393.8224581961513</v>
      </c>
    </row>
    <row r="100" spans="1:6">
      <c r="A100" s="23">
        <v>44985</v>
      </c>
      <c r="B100" s="92">
        <v>48533.470918756815</v>
      </c>
      <c r="C100" s="92">
        <v>18970.009424660006</v>
      </c>
      <c r="D100" s="93">
        <v>-65417.122694542988</v>
      </c>
      <c r="E100" s="8">
        <v>-8681.1493945736238</v>
      </c>
      <c r="F100" s="35">
        <v>6256.109017736766</v>
      </c>
    </row>
    <row r="101" spans="1:6">
      <c r="A101" s="23">
        <v>45016</v>
      </c>
      <c r="B101" s="92">
        <v>51879.374035961271</v>
      </c>
      <c r="C101" s="92">
        <v>14214.093625875092</v>
      </c>
      <c r="D101" s="93">
        <v>-63991.962577897233</v>
      </c>
      <c r="E101" s="8">
        <v>-8170.3610092560903</v>
      </c>
      <c r="F101" s="35">
        <v>6185.8044928797499</v>
      </c>
    </row>
    <row r="102" spans="1:6">
      <c r="A102" s="23">
        <v>45046</v>
      </c>
      <c r="B102" s="92">
        <v>51072.860021971988</v>
      </c>
      <c r="C102" s="92">
        <v>13462.149980098378</v>
      </c>
      <c r="D102" s="93">
        <v>-63468.761011133291</v>
      </c>
      <c r="E102" s="8">
        <v>-8405.6018557967345</v>
      </c>
      <c r="F102" s="35">
        <v>7380.6745060911389</v>
      </c>
    </row>
    <row r="103" spans="1:6">
      <c r="A103" s="23">
        <v>45077</v>
      </c>
      <c r="B103" s="92">
        <v>51640.232982503367</v>
      </c>
      <c r="C103" s="92">
        <v>15483.347227780698</v>
      </c>
      <c r="D103" s="93">
        <v>-63033.90523818427</v>
      </c>
      <c r="E103" s="8">
        <v>-9729.2815833654513</v>
      </c>
      <c r="F103" s="35">
        <v>8690.3098675790407</v>
      </c>
    </row>
    <row r="104" spans="1:6">
      <c r="A104" s="23">
        <v>45107</v>
      </c>
      <c r="B104" s="92">
        <v>50672.359227027024</v>
      </c>
      <c r="C104" s="92">
        <v>14481.680830720783</v>
      </c>
      <c r="D104" s="93">
        <v>-63011.199948072688</v>
      </c>
      <c r="E104" s="8">
        <v>-9023.3593702845283</v>
      </c>
      <c r="F104" s="35">
        <v>8230.6266097024836</v>
      </c>
    </row>
    <row r="105" spans="1:6">
      <c r="A105" s="23">
        <v>45138</v>
      </c>
      <c r="B105" s="92">
        <v>50237.436398591926</v>
      </c>
      <c r="C105" s="92">
        <v>16405.942019385995</v>
      </c>
      <c r="D105" s="93">
        <v>-62574.355633032857</v>
      </c>
      <c r="E105" s="8">
        <v>-9308.401082156648</v>
      </c>
      <c r="F105" s="35">
        <v>10245.052024945449</v>
      </c>
    </row>
    <row r="106" spans="1:6">
      <c r="A106" s="23">
        <v>45169</v>
      </c>
      <c r="B106" s="92">
        <v>47372.31774796106</v>
      </c>
      <c r="C106" s="92">
        <v>17454.016673582009</v>
      </c>
      <c r="D106" s="93">
        <v>-61552.070541125737</v>
      </c>
      <c r="E106" s="8">
        <v>-10458.943974664598</v>
      </c>
      <c r="F106" s="35">
        <v>10417.856036441855</v>
      </c>
    </row>
    <row r="107" spans="1:6">
      <c r="A107" s="23">
        <v>45199</v>
      </c>
      <c r="B107" s="92">
        <v>49179.779351464436</v>
      </c>
      <c r="C107" s="92">
        <v>15252.954530712725</v>
      </c>
      <c r="D107" s="93">
        <v>-61677.030299100639</v>
      </c>
      <c r="E107" s="8">
        <v>-10873.651831612298</v>
      </c>
      <c r="F107" s="35">
        <v>9964.9201396736553</v>
      </c>
    </row>
    <row r="108" spans="1:6">
      <c r="A108" s="23">
        <v>45230</v>
      </c>
      <c r="B108" s="92">
        <v>47194.050995767975</v>
      </c>
      <c r="C108" s="92">
        <v>20005.082699022267</v>
      </c>
      <c r="D108" s="93">
        <v>-62936.004840767862</v>
      </c>
      <c r="E108" s="8">
        <v>-11308.772709397788</v>
      </c>
      <c r="F108" s="35">
        <v>10328.605325851982</v>
      </c>
    </row>
    <row r="109" spans="1:6">
      <c r="A109" s="23">
        <v>45260</v>
      </c>
      <c r="B109" s="92">
        <v>46658.583292945616</v>
      </c>
      <c r="C109" s="92">
        <v>9635.2757085229259</v>
      </c>
      <c r="D109" s="24">
        <v>-55368.272681169816</v>
      </c>
      <c r="E109" s="8">
        <v>-8280.8534214549509</v>
      </c>
      <c r="F109" s="35">
        <v>11858.164321350607</v>
      </c>
    </row>
    <row r="110" spans="1:6">
      <c r="A110" s="23">
        <v>45291</v>
      </c>
      <c r="B110" s="92">
        <v>42135.667761235185</v>
      </c>
      <c r="C110" s="92">
        <v>3928.5497254240445</v>
      </c>
      <c r="D110" s="24">
        <v>-52032.06198361612</v>
      </c>
      <c r="E110" s="8">
        <v>-6684.5544625491802</v>
      </c>
      <c r="F110" s="35">
        <v>12278.13880122609</v>
      </c>
    </row>
    <row r="111" spans="1:6">
      <c r="A111" s="23">
        <v>45322</v>
      </c>
      <c r="B111" s="3">
        <v>42427.695050894079</v>
      </c>
      <c r="C111" s="3">
        <v>2683.7452606042193</v>
      </c>
      <c r="D111" s="89">
        <v>-56837.491942559507</v>
      </c>
      <c r="E111" s="89">
        <v>-7965.5266176594632</v>
      </c>
      <c r="F111" s="35">
        <v>13784.105378586035</v>
      </c>
    </row>
    <row r="112" spans="1:6">
      <c r="A112" s="23">
        <v>45351</v>
      </c>
      <c r="B112" s="3">
        <v>44392.692410714277</v>
      </c>
      <c r="C112" s="3">
        <v>-1004.587027423898</v>
      </c>
      <c r="D112" s="89">
        <v>-55730.513293264936</v>
      </c>
      <c r="E112" s="89">
        <v>-6377.191661285955</v>
      </c>
      <c r="F112" s="35">
        <v>13662.424866879239</v>
      </c>
    </row>
    <row r="113" spans="1:6">
      <c r="A113" s="23">
        <v>45382</v>
      </c>
      <c r="B113" s="3">
        <v>42515.17411301277</v>
      </c>
      <c r="C113" s="3">
        <v>-2632.3084897496378</v>
      </c>
      <c r="D113" s="89">
        <v>-54631.128211992123</v>
      </c>
      <c r="E113" s="89">
        <v>-7043.6666649620902</v>
      </c>
      <c r="F113" s="35">
        <v>13977.295365732205</v>
      </c>
    </row>
    <row r="114" spans="1:6">
      <c r="A114" s="23">
        <v>45412</v>
      </c>
      <c r="B114" s="3">
        <v>44328.338000534619</v>
      </c>
      <c r="C114" s="3">
        <v>3097.9381621057323</v>
      </c>
      <c r="D114" s="89">
        <v>-58336.987585067051</v>
      </c>
      <c r="E114" s="89">
        <v>-8980.0434927559218</v>
      </c>
      <c r="F114" s="35">
        <v>14298.605336309534</v>
      </c>
    </row>
    <row r="115" spans="1:6">
      <c r="A115" s="23">
        <v>45443</v>
      </c>
      <c r="B115" s="3">
        <v>42764.868738569123</v>
      </c>
      <c r="C115" s="3">
        <v>215.48738495398396</v>
      </c>
      <c r="D115" s="89">
        <v>-53766.715297140152</v>
      </c>
      <c r="E115" s="89">
        <v>-8506.5782537187697</v>
      </c>
      <c r="F115" s="35">
        <v>16271.04432213246</v>
      </c>
    </row>
    <row r="116" spans="1:6">
      <c r="A116" s="23">
        <v>45473</v>
      </c>
      <c r="B116" s="3">
        <v>44780.657552540571</v>
      </c>
      <c r="C116" s="3">
        <v>-1331.7141595991829</v>
      </c>
      <c r="D116" s="3">
        <v>-56420.878153278878</v>
      </c>
      <c r="E116" s="8">
        <v>-9537.0047801249821</v>
      </c>
      <c r="F116" s="35">
        <v>18088.727487485819</v>
      </c>
    </row>
    <row r="117" spans="1:6">
      <c r="A117" s="23">
        <v>45504</v>
      </c>
      <c r="B117" s="3">
        <v>45053.611133528007</v>
      </c>
      <c r="C117" s="3">
        <v>-8.9894490975340737</v>
      </c>
      <c r="D117" s="3">
        <v>-59969.509085078535</v>
      </c>
      <c r="E117" s="8">
        <v>-9343.1648747931667</v>
      </c>
      <c r="F117" s="35">
        <v>20480.529120428593</v>
      </c>
    </row>
    <row r="118" spans="1:6">
      <c r="A118" s="23">
        <v>45535</v>
      </c>
      <c r="B118" s="3">
        <v>42896.845314551421</v>
      </c>
      <c r="C118" s="3">
        <v>-1352.2012762451111</v>
      </c>
      <c r="D118" s="3">
        <v>-56510.855919938331</v>
      </c>
      <c r="E118" s="8">
        <v>-10263.378338661798</v>
      </c>
      <c r="F118" s="35">
        <v>19198.984556933312</v>
      </c>
    </row>
    <row r="119" spans="1:6">
      <c r="A119" s="23">
        <v>45565</v>
      </c>
      <c r="B119" s="3">
        <v>42023.531487870627</v>
      </c>
      <c r="C119" s="74">
        <v>881.01186259981898</v>
      </c>
      <c r="D119" s="3">
        <v>-53639.257081773256</v>
      </c>
      <c r="E119" s="8">
        <v>-11531.285115704641</v>
      </c>
      <c r="F119" s="35">
        <v>19740.832747584722</v>
      </c>
    </row>
    <row r="120" spans="1:6">
      <c r="A120" s="23">
        <v>45596</v>
      </c>
      <c r="B120" s="3">
        <v>44823.298737210549</v>
      </c>
      <c r="C120" s="3">
        <v>4181.5848618475584</v>
      </c>
      <c r="D120" s="72">
        <v>-55559.850069640888</v>
      </c>
      <c r="E120" s="8">
        <v>-12405.254708886039</v>
      </c>
      <c r="F120" s="35">
        <v>20610.811896216059</v>
      </c>
    </row>
    <row r="121" spans="1:6">
      <c r="A121" s="23">
        <v>45626</v>
      </c>
      <c r="B121" s="3">
        <v>44858.379006313487</v>
      </c>
      <c r="C121" s="3">
        <v>3006.4622276390951</v>
      </c>
      <c r="D121" s="72">
        <v>-58158.7452629088</v>
      </c>
      <c r="E121" s="8">
        <v>-8586.8233801259084</v>
      </c>
      <c r="F121" s="35">
        <v>18632.181778137823</v>
      </c>
    </row>
    <row r="122" spans="1:6">
      <c r="A122" s="23">
        <v>45657</v>
      </c>
      <c r="B122" s="3">
        <v>46378.612706333981</v>
      </c>
      <c r="C122" s="3">
        <v>1933.8919970950481</v>
      </c>
      <c r="D122" s="72">
        <v>-60382.498772865903</v>
      </c>
      <c r="E122" s="8">
        <v>-8405.3972634246675</v>
      </c>
      <c r="F122" s="35">
        <v>18844.919043697173</v>
      </c>
    </row>
    <row r="123" spans="1:6">
      <c r="A123" s="23">
        <v>45688</v>
      </c>
      <c r="B123" s="3">
        <v>45322.213983785296</v>
      </c>
      <c r="C123" s="3">
        <v>3833.9401127441615</v>
      </c>
      <c r="D123" s="24">
        <v>-58606.41503332623</v>
      </c>
      <c r="E123" s="89">
        <v>-7527.330220748031</v>
      </c>
      <c r="F123" s="89">
        <v>20455.205749067823</v>
      </c>
    </row>
    <row r="124" spans="1:6">
      <c r="A124" s="23">
        <v>45716</v>
      </c>
      <c r="B124" s="3">
        <v>44576.859025069636</v>
      </c>
      <c r="C124" s="3">
        <v>2320.6873431614381</v>
      </c>
      <c r="D124" s="24">
        <v>-57976.117906120577</v>
      </c>
      <c r="E124" s="89">
        <v>-6483.2493057789525</v>
      </c>
      <c r="F124" s="89">
        <v>19448.125913819</v>
      </c>
    </row>
    <row r="125" spans="1:6">
      <c r="A125" s="23">
        <v>45747</v>
      </c>
      <c r="B125" s="3">
        <v>45413.226183431958</v>
      </c>
      <c r="C125" s="3">
        <v>8501.187075751779</v>
      </c>
      <c r="D125" s="24">
        <v>-60028.458589802671</v>
      </c>
      <c r="E125" s="89">
        <v>-10459.291738597103</v>
      </c>
      <c r="F125" s="89">
        <v>20486.922749622099</v>
      </c>
    </row>
    <row r="126" spans="1:6">
      <c r="A126" s="23">
        <v>45777</v>
      </c>
      <c r="B126" s="3">
        <v>45948.798905691503</v>
      </c>
      <c r="C126" s="3">
        <v>11826.474091346056</v>
      </c>
      <c r="D126" s="24">
        <v>-60665.189349124026</v>
      </c>
      <c r="E126" s="89">
        <v>-13636.886377914157</v>
      </c>
      <c r="F126" s="89">
        <v>18655.589281616169</v>
      </c>
    </row>
    <row r="127" spans="1:6">
      <c r="A127" s="23">
        <v>45808</v>
      </c>
      <c r="B127" s="3">
        <v>43759.656995451958</v>
      </c>
      <c r="C127" s="3">
        <v>3740.1629754857963</v>
      </c>
      <c r="D127" s="24">
        <v>-56694.422670535532</v>
      </c>
      <c r="E127" s="89">
        <v>-9992.2359678482826</v>
      </c>
      <c r="F127" s="89">
        <v>20355.109130149671</v>
      </c>
    </row>
    <row r="128" spans="1:6">
      <c r="A128" s="23">
        <v>45838</v>
      </c>
      <c r="B128" s="3">
        <v>42873.797446619217</v>
      </c>
      <c r="C128" s="3">
        <v>1524.8086633753921</v>
      </c>
      <c r="D128" s="24">
        <v>-55506.017885615402</v>
      </c>
      <c r="E128" s="89">
        <v>-9457.741664338404</v>
      </c>
      <c r="F128" s="89">
        <v>20644.825878225522</v>
      </c>
    </row>
    <row r="129" spans="1:6">
      <c r="A129" s="23">
        <v>45869</v>
      </c>
      <c r="B129" s="3">
        <v>40801.777848288075</v>
      </c>
      <c r="C129" s="3">
        <v>3847.0605859654625</v>
      </c>
      <c r="D129" s="24">
        <v>-55282.192091144665</v>
      </c>
      <c r="E129" s="89">
        <v>-8337.1329322146885</v>
      </c>
      <c r="F129" s="89">
        <v>21899.853699593608</v>
      </c>
    </row>
    <row r="130" spans="1:6">
      <c r="A130" s="23">
        <v>45900</v>
      </c>
      <c r="B130" s="3">
        <v>40424.731632653056</v>
      </c>
      <c r="C130" s="3">
        <v>421.76334561885699</v>
      </c>
      <c r="D130" s="24">
        <v>-56196.640238424741</v>
      </c>
      <c r="E130" s="89">
        <v>-7918.8226211887313</v>
      </c>
      <c r="F130" s="89">
        <v>22822.806357793492</v>
      </c>
    </row>
    <row r="131" spans="1:6">
      <c r="A131" s="23">
        <v>45930</v>
      </c>
      <c r="B131" s="3">
        <v>43114.130257108285</v>
      </c>
      <c r="C131" s="3">
        <v>1077.8464900271285</v>
      </c>
      <c r="D131" s="24">
        <v>-59647.104876084901</v>
      </c>
      <c r="E131" s="89">
        <v>-6483.6614783286113</v>
      </c>
      <c r="F131" s="89">
        <v>23652.375546783929</v>
      </c>
    </row>
    <row r="132" spans="1:6">
      <c r="A132" s="23">
        <v>45961</v>
      </c>
      <c r="B132" s="3">
        <v>41972.233484427998</v>
      </c>
      <c r="C132" s="3">
        <v>2712.8831114782738</v>
      </c>
      <c r="D132" s="24">
        <v>-62827.047764171453</v>
      </c>
      <c r="E132" s="89">
        <v>-5782.3314340023071</v>
      </c>
      <c r="F132" s="89">
        <v>24772.230444491943</v>
      </c>
    </row>
    <row r="133" spans="1:6">
      <c r="A133" s="23">
        <v>45991</v>
      </c>
      <c r="B133" s="3">
        <v>42578.705516395959</v>
      </c>
      <c r="C133" s="3">
        <v>3436.7633862364692</v>
      </c>
      <c r="D133" s="24">
        <v>-68166.105518502722</v>
      </c>
      <c r="E133" s="89">
        <v>-6046.2720739973447</v>
      </c>
      <c r="F133" s="89">
        <v>24512.507441719139</v>
      </c>
    </row>
    <row r="134" spans="1:6">
      <c r="A134" s="23">
        <v>46022</v>
      </c>
      <c r="B134" s="3">
        <v>41249.226601880873</v>
      </c>
      <c r="C134" s="3">
        <v>6557.9236351435829</v>
      </c>
      <c r="D134" s="24">
        <v>-71701.691208494158</v>
      </c>
      <c r="E134" s="89">
        <v>-5044.2269824215382</v>
      </c>
      <c r="F134" s="89">
        <v>24978.224058792384</v>
      </c>
    </row>
    <row r="135" spans="1:6">
      <c r="A135" s="260"/>
      <c r="B135" s="3"/>
      <c r="C135" s="3"/>
      <c r="D135" s="24"/>
      <c r="E135" s="89"/>
    </row>
    <row r="137" spans="1:6">
      <c r="D137" s="311">
        <f>D134-D122</f>
        <v>-11319.192435628254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rgb="FFFFFF00"/>
  </sheetPr>
  <dimension ref="A1:H26"/>
  <sheetViews>
    <sheetView rightToLeft="1" zoomScaleNormal="100" workbookViewId="0"/>
  </sheetViews>
  <sheetFormatPr defaultColWidth="9" defaultRowHeight="15"/>
  <cols>
    <col min="1" max="1" width="30.25" style="8" bestFit="1" customWidth="1"/>
    <col min="2" max="16384" width="9" style="8"/>
  </cols>
  <sheetData>
    <row r="1" spans="1:8">
      <c r="A1" s="169" t="s">
        <v>158</v>
      </c>
    </row>
    <row r="2" spans="1:8">
      <c r="A2" s="169" t="s">
        <v>133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167" t="s">
        <v>159</v>
      </c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rgb="FFFFFF00"/>
  </sheetPr>
  <dimension ref="A1:K26"/>
  <sheetViews>
    <sheetView rightToLeft="1" zoomScale="130" zoomScaleNormal="130" workbookViewId="0">
      <selection activeCell="A16" sqref="A16"/>
    </sheetView>
  </sheetViews>
  <sheetFormatPr defaultColWidth="9" defaultRowHeight="15"/>
  <cols>
    <col min="1" max="1" width="30.25" style="8" bestFit="1" customWidth="1"/>
    <col min="2" max="16384" width="9" style="8"/>
  </cols>
  <sheetData>
    <row r="1" spans="1:11">
      <c r="A1" s="169" t="s">
        <v>160</v>
      </c>
    </row>
    <row r="2" spans="1:11">
      <c r="A2" s="169" t="s">
        <v>133</v>
      </c>
    </row>
    <row r="6" spans="1:11">
      <c r="J6" s="8">
        <f>7.5/12</f>
        <v>0.625</v>
      </c>
    </row>
    <row r="7" spans="1:11">
      <c r="K7" s="8">
        <f>12*0.6</f>
        <v>7.1999999999999993</v>
      </c>
    </row>
    <row r="11" spans="1:11">
      <c r="E11" s="8" t="s">
        <v>101</v>
      </c>
      <c r="F11" s="8" t="s">
        <v>101</v>
      </c>
    </row>
    <row r="14" spans="1:11">
      <c r="A14" s="9"/>
      <c r="B14" s="9"/>
      <c r="C14" s="9"/>
      <c r="D14" s="9"/>
      <c r="E14" s="9"/>
      <c r="F14" s="9"/>
      <c r="G14" s="9"/>
      <c r="H14" s="9"/>
    </row>
    <row r="15" spans="1:11">
      <c r="A15" s="9"/>
      <c r="B15" s="9"/>
      <c r="C15" s="9"/>
      <c r="D15" s="9"/>
      <c r="E15" s="9"/>
      <c r="F15" s="9"/>
      <c r="G15" s="9"/>
      <c r="H15" s="9"/>
    </row>
    <row r="16" spans="1:11">
      <c r="A16" s="167" t="s">
        <v>159</v>
      </c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/>
  <dimension ref="A1:C8"/>
  <sheetViews>
    <sheetView rightToLeft="1" workbookViewId="0">
      <selection activeCell="A13" sqref="A13"/>
    </sheetView>
  </sheetViews>
  <sheetFormatPr defaultRowHeight="14.25"/>
  <cols>
    <col min="1" max="1" width="42.875" bestFit="1" customWidth="1"/>
    <col min="2" max="2" width="15.5" bestFit="1" customWidth="1"/>
  </cols>
  <sheetData>
    <row r="1" spans="1:3">
      <c r="A1" s="333" t="s">
        <v>316</v>
      </c>
      <c r="B1" s="333"/>
      <c r="C1" s="333"/>
    </row>
    <row r="2" spans="1:3">
      <c r="A2" t="s">
        <v>323</v>
      </c>
    </row>
    <row r="3" spans="1:3">
      <c r="A3" s="312" t="s">
        <v>16</v>
      </c>
      <c r="B3" s="312" t="s">
        <v>308</v>
      </c>
      <c r="C3" s="312" t="s">
        <v>307</v>
      </c>
    </row>
    <row r="4" spans="1:3">
      <c r="A4" s="313">
        <v>2021</v>
      </c>
      <c r="B4" s="314">
        <v>19288</v>
      </c>
      <c r="C4" s="315"/>
    </row>
    <row r="5" spans="1:3">
      <c r="A5" s="313">
        <v>2022</v>
      </c>
      <c r="B5" s="314">
        <v>23229</v>
      </c>
      <c r="C5" s="316">
        <v>0.20399999999999999</v>
      </c>
    </row>
    <row r="6" spans="1:3">
      <c r="A6" s="313">
        <v>2023</v>
      </c>
      <c r="B6" s="314">
        <v>25896</v>
      </c>
      <c r="C6" s="316">
        <v>0.115</v>
      </c>
    </row>
    <row r="7" spans="1:3">
      <c r="A7" s="313">
        <v>2024</v>
      </c>
      <c r="B7" s="314">
        <v>27584</v>
      </c>
      <c r="C7" s="316">
        <v>6.5000000000000002E-2</v>
      </c>
    </row>
    <row r="8" spans="1:3">
      <c r="A8" s="313">
        <v>2025</v>
      </c>
      <c r="B8" s="314">
        <v>36896</v>
      </c>
      <c r="C8" s="316">
        <v>0.33800000000000002</v>
      </c>
    </row>
  </sheetData>
  <mergeCells count="1">
    <mergeCell ref="A1:C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0"/>
  <sheetViews>
    <sheetView rightToLeft="1" zoomScaleNormal="100" workbookViewId="0">
      <selection activeCell="N28" sqref="N28"/>
    </sheetView>
  </sheetViews>
  <sheetFormatPr defaultColWidth="9" defaultRowHeight="15"/>
  <cols>
    <col min="1" max="1" width="30.25" style="8" bestFit="1" customWidth="1"/>
    <col min="2" max="16384" width="9" style="8"/>
  </cols>
  <sheetData>
    <row r="1" spans="1:8" ht="30">
      <c r="A1" s="321" t="s">
        <v>318</v>
      </c>
    </row>
    <row r="2" spans="1:8">
      <c r="A2" s="169" t="s">
        <v>317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 ht="15.75" customHeight="1">
      <c r="A19" s="167" t="s">
        <v>159</v>
      </c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 t="s">
        <v>101</v>
      </c>
      <c r="H20" s="9"/>
    </row>
    <row r="21" spans="1:8">
      <c r="A21" s="9"/>
      <c r="B21" s="9"/>
      <c r="C21" s="9"/>
      <c r="D21" s="9"/>
      <c r="E21" s="9"/>
      <c r="F21" s="9"/>
      <c r="G21" s="9"/>
      <c r="H21" s="9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57"/>
    </row>
    <row r="26" spans="1:8">
      <c r="A26" s="9"/>
      <c r="B26" s="9"/>
      <c r="C26" s="9"/>
      <c r="D26" s="9"/>
      <c r="E26" s="9"/>
      <c r="F26" s="9"/>
      <c r="G26" s="9"/>
      <c r="H26" s="9"/>
    </row>
    <row r="27" spans="1:8">
      <c r="A27" s="9"/>
      <c r="B27" s="9"/>
      <c r="C27" s="9"/>
      <c r="D27" s="9"/>
      <c r="E27" s="9"/>
      <c r="F27" s="9"/>
      <c r="G27" s="9"/>
      <c r="H27" s="9"/>
    </row>
    <row r="28" spans="1:8">
      <c r="A28" s="9"/>
      <c r="B28" s="9"/>
      <c r="C28" s="9"/>
      <c r="D28" s="9"/>
      <c r="E28" s="9"/>
      <c r="F28" s="9"/>
      <c r="G28" s="9"/>
      <c r="H28" s="9"/>
    </row>
    <row r="29" spans="1:8">
      <c r="A29" s="9"/>
      <c r="B29" s="9"/>
      <c r="C29" s="9"/>
      <c r="D29" s="9"/>
      <c r="E29" s="9"/>
      <c r="F29" s="9"/>
      <c r="G29" s="9"/>
      <c r="H29" s="9"/>
    </row>
    <row r="30" spans="1:8">
      <c r="A30" s="9"/>
      <c r="B30" s="9"/>
      <c r="C30" s="9"/>
      <c r="D30" s="9"/>
      <c r="E30" s="9"/>
      <c r="F30" s="9"/>
      <c r="G30" s="9"/>
      <c r="H30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rightToLeft="1" workbookViewId="0">
      <selection activeCell="D15" sqref="D15"/>
    </sheetView>
  </sheetViews>
  <sheetFormatPr defaultRowHeight="14.25"/>
  <cols>
    <col min="1" max="1" width="8.75" bestFit="1" customWidth="1"/>
  </cols>
  <sheetData>
    <row r="1" spans="1:5" ht="27.75" customHeight="1">
      <c r="A1" s="334" t="s">
        <v>319</v>
      </c>
      <c r="B1" s="334"/>
      <c r="C1" s="334"/>
      <c r="D1" s="334"/>
      <c r="E1" s="334"/>
    </row>
    <row r="2" spans="1:5" ht="16.5">
      <c r="A2" s="323" t="s">
        <v>320</v>
      </c>
      <c r="B2" s="317"/>
      <c r="C2" s="317"/>
      <c r="D2" s="317"/>
      <c r="E2" s="317"/>
    </row>
    <row r="3" spans="1:5">
      <c r="A3" s="318" t="s">
        <v>16</v>
      </c>
      <c r="B3" s="318" t="s">
        <v>312</v>
      </c>
      <c r="C3" s="318" t="s">
        <v>313</v>
      </c>
      <c r="D3" s="318" t="s">
        <v>314</v>
      </c>
      <c r="E3" s="318" t="s">
        <v>315</v>
      </c>
    </row>
    <row r="4" spans="1:5">
      <c r="A4" s="319">
        <v>2021</v>
      </c>
      <c r="B4" s="320">
        <v>61.9</v>
      </c>
      <c r="C4" s="320">
        <v>25.8</v>
      </c>
      <c r="D4" s="320">
        <v>9</v>
      </c>
      <c r="E4" s="320">
        <v>3.2</v>
      </c>
    </row>
    <row r="5" spans="1:5">
      <c r="A5" s="319">
        <v>2022</v>
      </c>
      <c r="B5" s="320">
        <v>57.9</v>
      </c>
      <c r="C5" s="320">
        <v>29.6</v>
      </c>
      <c r="D5" s="320">
        <v>9</v>
      </c>
      <c r="E5" s="320">
        <v>3.5</v>
      </c>
    </row>
    <row r="6" spans="1:5">
      <c r="A6" s="319">
        <v>2023</v>
      </c>
      <c r="B6" s="320">
        <v>55.9</v>
      </c>
      <c r="C6" s="320">
        <v>30.1</v>
      </c>
      <c r="D6" s="320">
        <v>8.6999999999999993</v>
      </c>
      <c r="E6" s="320">
        <v>5.3</v>
      </c>
    </row>
    <row r="7" spans="1:5">
      <c r="A7" s="319">
        <v>2024</v>
      </c>
      <c r="B7" s="320">
        <v>56.1</v>
      </c>
      <c r="C7" s="320">
        <v>31.2</v>
      </c>
      <c r="D7" s="320">
        <v>8.8000000000000007</v>
      </c>
      <c r="E7" s="320">
        <v>3.8</v>
      </c>
    </row>
    <row r="8" spans="1:5">
      <c r="A8" s="319">
        <v>2025</v>
      </c>
      <c r="B8" s="320">
        <v>55.5</v>
      </c>
      <c r="C8" s="320">
        <v>32</v>
      </c>
      <c r="D8" s="320">
        <v>8.9</v>
      </c>
      <c r="E8" s="320">
        <v>3.6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0"/>
  <sheetViews>
    <sheetView rightToLeft="1" zoomScaleNormal="100" workbookViewId="0">
      <selection activeCell="G11" sqref="G11"/>
    </sheetView>
  </sheetViews>
  <sheetFormatPr defaultColWidth="9" defaultRowHeight="15"/>
  <cols>
    <col min="1" max="1" width="30.25" style="8" bestFit="1" customWidth="1"/>
    <col min="2" max="16384" width="9" style="8"/>
  </cols>
  <sheetData>
    <row r="1" spans="1:8">
      <c r="A1" s="169" t="s">
        <v>331</v>
      </c>
    </row>
    <row r="2" spans="1:8">
      <c r="A2" s="169" t="s">
        <v>133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 ht="15.75" customHeight="1">
      <c r="A19" s="167" t="s">
        <v>159</v>
      </c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9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57"/>
    </row>
    <row r="26" spans="1:8">
      <c r="A26" s="9"/>
      <c r="B26" s="9"/>
      <c r="C26" s="9"/>
      <c r="D26" s="9"/>
      <c r="E26" s="9"/>
      <c r="F26" s="9"/>
      <c r="G26" s="9"/>
      <c r="H26" s="9"/>
    </row>
    <row r="27" spans="1:8">
      <c r="A27" s="9"/>
      <c r="B27" s="9"/>
      <c r="C27" s="9"/>
      <c r="D27" s="9"/>
      <c r="E27" s="9"/>
      <c r="F27" s="9"/>
      <c r="G27" s="9"/>
      <c r="H27" s="9"/>
    </row>
    <row r="28" spans="1:8">
      <c r="A28" s="9"/>
      <c r="B28" s="9"/>
      <c r="C28" s="9"/>
      <c r="D28" s="9"/>
      <c r="E28" s="9"/>
      <c r="F28" s="9"/>
      <c r="G28" s="9"/>
      <c r="H28" s="9"/>
    </row>
    <row r="29" spans="1:8">
      <c r="A29" s="9"/>
      <c r="B29" s="9"/>
      <c r="C29" s="9"/>
      <c r="D29" s="9"/>
      <c r="E29" s="9"/>
      <c r="F29" s="9"/>
      <c r="G29" s="9"/>
      <c r="H29" s="9"/>
    </row>
    <row r="30" spans="1:8">
      <c r="A30" s="9"/>
      <c r="B30" s="9"/>
      <c r="C30" s="9"/>
      <c r="D30" s="9"/>
      <c r="E30" s="9"/>
      <c r="F30" s="9"/>
      <c r="G30" s="9"/>
      <c r="H30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/>
  <dimension ref="A1:J8"/>
  <sheetViews>
    <sheetView rightToLeft="1" view="pageBreakPreview" zoomScaleNormal="100" zoomScaleSheetLayoutView="100" workbookViewId="0">
      <selection activeCell="A3" sqref="A3"/>
    </sheetView>
  </sheetViews>
  <sheetFormatPr defaultRowHeight="14.25"/>
  <cols>
    <col min="2" max="2" width="15.875" bestFit="1" customWidth="1"/>
    <col min="3" max="3" width="11.875" bestFit="1" customWidth="1"/>
    <col min="4" max="4" width="12.25" bestFit="1" customWidth="1"/>
  </cols>
  <sheetData>
    <row r="1" spans="1:10" ht="15.75">
      <c r="A1" s="322" t="s">
        <v>321</v>
      </c>
      <c r="B1" s="322"/>
      <c r="C1" s="322"/>
      <c r="D1" s="322"/>
    </row>
    <row r="2" spans="1:10" ht="15">
      <c r="A2" s="317" t="s">
        <v>322</v>
      </c>
      <c r="B2" s="317"/>
      <c r="C2" s="317"/>
      <c r="D2" s="317"/>
    </row>
    <row r="3" spans="1:10">
      <c r="A3" s="318" t="s">
        <v>16</v>
      </c>
      <c r="B3" s="318" t="s">
        <v>309</v>
      </c>
      <c r="C3" s="318" t="s">
        <v>310</v>
      </c>
      <c r="D3" s="318" t="s">
        <v>311</v>
      </c>
    </row>
    <row r="4" spans="1:10">
      <c r="A4" s="319">
        <v>2021</v>
      </c>
      <c r="B4" s="320">
        <v>50</v>
      </c>
      <c r="C4" s="320">
        <v>25.7</v>
      </c>
      <c r="D4" s="320">
        <v>24.3</v>
      </c>
      <c r="J4">
        <v>3</v>
      </c>
    </row>
    <row r="5" spans="1:10">
      <c r="A5" s="319">
        <v>2022</v>
      </c>
      <c r="B5" s="320">
        <v>54.9</v>
      </c>
      <c r="C5" s="320">
        <v>22.2</v>
      </c>
      <c r="D5" s="320">
        <v>23</v>
      </c>
    </row>
    <row r="6" spans="1:10">
      <c r="A6" s="319">
        <v>2023</v>
      </c>
      <c r="B6" s="320">
        <v>58.1</v>
      </c>
      <c r="C6" s="320">
        <v>21.2</v>
      </c>
      <c r="D6" s="320">
        <v>20.7</v>
      </c>
    </row>
    <row r="7" spans="1:10">
      <c r="A7" s="319">
        <v>2024</v>
      </c>
      <c r="B7" s="320">
        <v>57.9</v>
      </c>
      <c r="C7" s="320">
        <v>19.899999999999999</v>
      </c>
      <c r="D7" s="320">
        <v>22.3</v>
      </c>
    </row>
    <row r="8" spans="1:10">
      <c r="A8" s="319">
        <v>2025</v>
      </c>
      <c r="B8" s="320">
        <v>63.4</v>
      </c>
      <c r="C8" s="320">
        <v>16.100000000000001</v>
      </c>
      <c r="D8" s="320">
        <v>20.5</v>
      </c>
    </row>
  </sheetData>
  <pageMargins left="0.7" right="0.7" top="0.75" bottom="0.75" header="0.3" footer="0.3"/>
  <pageSetup paperSize="9" orientation="portrait" r:id="rId1"/>
  <rowBreaks count="1" manualBreakCount="1">
    <brk id="22" max="16383" man="1"/>
  </rowBreaks>
  <colBreaks count="1" manualBreakCount="1">
    <brk id="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0"/>
  <sheetViews>
    <sheetView rightToLeft="1" tabSelected="1" zoomScaleNormal="100" workbookViewId="0">
      <selection activeCell="J11" sqref="J11"/>
    </sheetView>
  </sheetViews>
  <sheetFormatPr defaultColWidth="9" defaultRowHeight="15"/>
  <cols>
    <col min="1" max="1" width="30.25" style="8" bestFit="1" customWidth="1"/>
    <col min="2" max="16384" width="9" style="8"/>
  </cols>
  <sheetData>
    <row r="1" spans="1:8">
      <c r="A1" s="169" t="s">
        <v>332</v>
      </c>
    </row>
    <row r="2" spans="1:8">
      <c r="A2" s="169" t="s">
        <v>133</v>
      </c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9"/>
      <c r="G15" s="9"/>
      <c r="H15" s="9"/>
    </row>
    <row r="16" spans="1:8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 ht="15.75" customHeight="1">
      <c r="A19" s="167" t="s">
        <v>159</v>
      </c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9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57"/>
    </row>
    <row r="26" spans="1:8">
      <c r="A26" s="9"/>
      <c r="B26" s="9"/>
      <c r="C26" s="9"/>
      <c r="D26" s="9"/>
      <c r="E26" s="9"/>
      <c r="F26" s="9"/>
      <c r="G26" s="9"/>
      <c r="H26" s="9"/>
    </row>
    <row r="27" spans="1:8">
      <c r="A27" s="9"/>
      <c r="B27" s="9"/>
      <c r="C27" s="9"/>
      <c r="D27" s="9"/>
      <c r="E27" s="9"/>
      <c r="F27" s="9"/>
      <c r="G27" s="9"/>
      <c r="H27" s="9"/>
    </row>
    <row r="28" spans="1:8">
      <c r="A28" s="9"/>
      <c r="B28" s="9"/>
      <c r="C28" s="9"/>
      <c r="D28" s="9"/>
      <c r="E28" s="9"/>
      <c r="F28" s="9"/>
      <c r="G28" s="9"/>
      <c r="H28" s="9"/>
    </row>
    <row r="29" spans="1:8">
      <c r="A29" s="9"/>
      <c r="B29" s="9"/>
      <c r="C29" s="9"/>
      <c r="D29" s="9"/>
      <c r="E29" s="9"/>
      <c r="F29" s="9"/>
      <c r="G29" s="9"/>
      <c r="H29" s="9"/>
    </row>
    <row r="30" spans="1:8">
      <c r="A30" s="9"/>
      <c r="B30" s="9"/>
      <c r="C30" s="9"/>
      <c r="D30" s="9"/>
      <c r="E30" s="9"/>
      <c r="F30" s="9"/>
      <c r="G30" s="9"/>
      <c r="H30" s="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9"/>
  <dimension ref="A1:I30"/>
  <sheetViews>
    <sheetView rightToLeft="1" zoomScaleNormal="100" workbookViewId="0">
      <selection activeCell="E26" sqref="E26"/>
    </sheetView>
  </sheetViews>
  <sheetFormatPr defaultColWidth="9" defaultRowHeight="15"/>
  <cols>
    <col min="1" max="1" width="74" style="8" bestFit="1" customWidth="1"/>
    <col min="2" max="16384" width="9" style="8"/>
  </cols>
  <sheetData>
    <row r="1" spans="1:9">
      <c r="A1" s="186" t="s">
        <v>57</v>
      </c>
      <c r="B1" s="187" t="s">
        <v>61</v>
      </c>
      <c r="C1" s="187" t="s">
        <v>66</v>
      </c>
      <c r="D1" s="187" t="s">
        <v>67</v>
      </c>
      <c r="E1" s="187" t="s">
        <v>68</v>
      </c>
      <c r="F1" s="187" t="s">
        <v>69</v>
      </c>
      <c r="G1" s="187" t="s">
        <v>163</v>
      </c>
      <c r="H1" s="187" t="s">
        <v>164</v>
      </c>
      <c r="I1" s="188" t="s">
        <v>83</v>
      </c>
    </row>
    <row r="2" spans="1:9">
      <c r="A2" s="189"/>
      <c r="B2" s="190">
        <v>2022</v>
      </c>
      <c r="C2" s="190">
        <v>2023</v>
      </c>
      <c r="D2" s="190">
        <v>2024</v>
      </c>
      <c r="E2" s="190">
        <v>2025</v>
      </c>
      <c r="F2" s="190">
        <v>2022</v>
      </c>
      <c r="G2" s="190">
        <v>2023</v>
      </c>
      <c r="H2" s="190">
        <v>2024</v>
      </c>
      <c r="I2" s="191">
        <v>2025</v>
      </c>
    </row>
    <row r="3" spans="1:9">
      <c r="A3" s="192" t="s">
        <v>110</v>
      </c>
      <c r="B3" s="193">
        <v>8.5000000000000006E-2</v>
      </c>
      <c r="C3" s="193">
        <v>7.8E-2</v>
      </c>
      <c r="D3" s="193">
        <v>8.2000000000000003E-2</v>
      </c>
      <c r="E3" s="193">
        <v>6.6000000000000003E-2</v>
      </c>
      <c r="F3" s="190">
        <v>-0.5</v>
      </c>
      <c r="G3" s="190" t="s">
        <v>111</v>
      </c>
      <c r="H3" s="191">
        <v>0.4</v>
      </c>
      <c r="I3" s="191" t="s">
        <v>324</v>
      </c>
    </row>
    <row r="4" spans="1:9">
      <c r="A4" s="192" t="s">
        <v>47</v>
      </c>
      <c r="B4" s="193">
        <v>8.5000000000000006E-2</v>
      </c>
      <c r="C4" s="193">
        <v>0.10100000000000001</v>
      </c>
      <c r="D4" s="193">
        <v>8.9300000000000004E-2</v>
      </c>
      <c r="E4" s="193">
        <v>8.7999999999999995E-2</v>
      </c>
      <c r="F4" s="190">
        <v>0.72</v>
      </c>
      <c r="G4" s="190">
        <v>1.54</v>
      </c>
      <c r="H4" s="191" t="s">
        <v>142</v>
      </c>
      <c r="I4" s="191" t="s">
        <v>325</v>
      </c>
    </row>
    <row r="5" spans="1:9">
      <c r="A5" s="192" t="s">
        <v>8</v>
      </c>
      <c r="B5" s="190">
        <v>3.52</v>
      </c>
      <c r="C5" s="190">
        <v>3.63</v>
      </c>
      <c r="D5" s="190">
        <v>3.6469999999999998</v>
      </c>
      <c r="E5" s="190">
        <v>3.19</v>
      </c>
      <c r="F5" s="193">
        <v>0.13200000000000001</v>
      </c>
      <c r="G5" s="193">
        <v>3.1E-2</v>
      </c>
      <c r="H5" s="194">
        <v>5.4999999999999997E-3</v>
      </c>
      <c r="I5" s="324">
        <f>טבלה22[[#This Row],[עמודה4]]/טבלה22[[#This Row],[עמודה3]]-1</f>
        <v>-0.12530847271730183</v>
      </c>
    </row>
    <row r="6" spans="1:9">
      <c r="A6" s="192" t="s">
        <v>112</v>
      </c>
      <c r="B6" s="190">
        <v>3.75</v>
      </c>
      <c r="C6" s="190">
        <v>4.01</v>
      </c>
      <c r="D6" s="195">
        <v>3.7964000000000002</v>
      </c>
      <c r="E6" s="195">
        <v>3.7454999999999998</v>
      </c>
      <c r="F6" s="193">
        <v>6.6000000000000003E-2</v>
      </c>
      <c r="G6" s="193">
        <v>6.9000000000000006E-2</v>
      </c>
      <c r="H6" s="194" t="s">
        <v>143</v>
      </c>
      <c r="I6" s="324">
        <f>טבלה22[[#This Row],[עמודה4]]/טבלה22[[#This Row],[עמודה3]]-1</f>
        <v>-1.3407438626066859E-2</v>
      </c>
    </row>
    <row r="7" spans="1:9">
      <c r="A7" s="192" t="s">
        <v>9</v>
      </c>
      <c r="B7" s="190">
        <v>1.07</v>
      </c>
      <c r="C7" s="190">
        <v>1.1100000000000001</v>
      </c>
      <c r="D7" s="190">
        <v>1.04</v>
      </c>
      <c r="E7" s="190">
        <v>1.17</v>
      </c>
      <c r="F7" s="193">
        <v>-5.8000000000000003E-2</v>
      </c>
      <c r="G7" s="193">
        <v>3.6999999999999998E-2</v>
      </c>
      <c r="H7" s="194" t="s">
        <v>144</v>
      </c>
      <c r="I7" s="324">
        <f>טבלה22[[#This Row],[עמודה4]]/טבלה22[[#This Row],[עמודה3]]-1</f>
        <v>0.125</v>
      </c>
    </row>
    <row r="8" spans="1:9">
      <c r="A8" s="192" t="s">
        <v>13</v>
      </c>
      <c r="B8" s="190">
        <v>131.94999999999999</v>
      </c>
      <c r="C8" s="190">
        <v>141.47999999999999</v>
      </c>
      <c r="D8" s="195">
        <v>156.62443999999999</v>
      </c>
      <c r="E8" s="195">
        <v>156.83000000000001</v>
      </c>
      <c r="F8" s="193">
        <v>0.14599999999999999</v>
      </c>
      <c r="G8" s="193">
        <v>7.1999999999999995E-2</v>
      </c>
      <c r="H8" s="194">
        <v>0.10704297427198184</v>
      </c>
      <c r="I8" s="324">
        <f>טבלה22[[#This Row],[עמודה4]]/טבלה22[[#This Row],[עמודה3]]-1</f>
        <v>1.3124388505396656E-3</v>
      </c>
    </row>
    <row r="9" spans="1:9">
      <c r="A9" s="192" t="s">
        <v>113</v>
      </c>
      <c r="B9" s="195">
        <v>74.623227336599996</v>
      </c>
      <c r="C9" s="195">
        <v>75.738445813300004</v>
      </c>
      <c r="D9" s="195">
        <v>72.4273895627</v>
      </c>
      <c r="E9" s="195">
        <v>66.331272896400009</v>
      </c>
      <c r="F9" s="193">
        <v>6.5218095649117735E-2</v>
      </c>
      <c r="G9" s="193">
        <v>1.4944656194908923E-2</v>
      </c>
      <c r="H9" s="194">
        <v>-4.3716981713117886E-2</v>
      </c>
      <c r="I9" s="324">
        <f>טבלה22[[#This Row],[עמודה4]]/טבלה22[[#This Row],[עמודה3]]-1</f>
        <v>-8.4168664687584993E-2</v>
      </c>
    </row>
    <row r="10" spans="1:9">
      <c r="A10" s="185" t="s">
        <v>114</v>
      </c>
      <c r="B10" s="190">
        <v>10418</v>
      </c>
      <c r="C10" s="190">
        <v>10318</v>
      </c>
      <c r="D10" s="190">
        <v>11866</v>
      </c>
      <c r="E10" s="190">
        <v>13637</v>
      </c>
      <c r="F10" s="193">
        <v>8.5099999999999995E-2</v>
      </c>
      <c r="G10" s="324">
        <f>טבלה22[[#This Row],[עמודה2]]/טבלה22[[#This Row],[עמודה1]]-1</f>
        <v>-9.5987713572662781E-3</v>
      </c>
      <c r="H10" s="324">
        <f>טבלה22[[#This Row],[עמודה3]]/טבלה22[[#This Row],[עמודה2]]-1</f>
        <v>0.15002907540220978</v>
      </c>
      <c r="I10" s="324">
        <f>טבלה22[[#This Row],[עמודה4]]/טבלה22[[#This Row],[עמודה3]]-1</f>
        <v>0.14924995786280126</v>
      </c>
    </row>
    <row r="11" spans="1:9">
      <c r="A11" s="192" t="s">
        <v>48</v>
      </c>
      <c r="B11" s="193">
        <v>0.41399999999999998</v>
      </c>
      <c r="C11" s="193">
        <v>0.45100000000000001</v>
      </c>
      <c r="D11" s="193">
        <v>0.42820000000000003</v>
      </c>
      <c r="E11" s="193">
        <v>0.39860000000000001</v>
      </c>
      <c r="F11" s="190">
        <v>-5.0999999999999996</v>
      </c>
      <c r="G11" s="190">
        <v>3.7</v>
      </c>
      <c r="H11" s="191" t="s">
        <v>148</v>
      </c>
      <c r="I11" s="191" t="s">
        <v>330</v>
      </c>
    </row>
    <row r="12" spans="1:9">
      <c r="A12" s="192" t="s">
        <v>115</v>
      </c>
      <c r="B12" s="190">
        <v>58</v>
      </c>
      <c r="C12" s="190">
        <v>62</v>
      </c>
      <c r="D12" s="325">
        <v>71.447999999999993</v>
      </c>
      <c r="E12" s="325">
        <v>113.2</v>
      </c>
      <c r="F12" s="196"/>
      <c r="G12" s="196"/>
      <c r="H12" s="196"/>
      <c r="I12" s="197"/>
    </row>
    <row r="13" spans="1:9">
      <c r="A13" s="192" t="s">
        <v>116</v>
      </c>
      <c r="B13" s="190">
        <v>102</v>
      </c>
      <c r="C13" s="190">
        <v>149</v>
      </c>
      <c r="D13" s="190">
        <v>177</v>
      </c>
      <c r="E13" s="190">
        <v>225</v>
      </c>
      <c r="F13" s="196"/>
      <c r="G13" s="196"/>
      <c r="H13" s="196"/>
      <c r="I13" s="197"/>
    </row>
    <row r="14" spans="1:9">
      <c r="A14" s="192" t="s">
        <v>117</v>
      </c>
      <c r="B14" s="190" t="s">
        <v>147</v>
      </c>
      <c r="C14" s="190" t="s">
        <v>146</v>
      </c>
      <c r="D14" s="190" t="s">
        <v>328</v>
      </c>
      <c r="E14" s="190" t="s">
        <v>327</v>
      </c>
      <c r="F14" s="198"/>
      <c r="G14" s="198"/>
      <c r="H14" s="198"/>
      <c r="I14" s="199"/>
    </row>
    <row r="15" spans="1:9">
      <c r="A15" s="192"/>
      <c r="B15" s="200"/>
      <c r="C15" s="200"/>
      <c r="D15" s="200"/>
      <c r="E15" s="200"/>
      <c r="F15" s="196"/>
      <c r="G15" s="196"/>
      <c r="H15" s="196"/>
      <c r="I15" s="197"/>
    </row>
    <row r="16" spans="1:9">
      <c r="A16" s="192" t="s">
        <v>326</v>
      </c>
      <c r="B16" s="196"/>
      <c r="C16" s="196"/>
      <c r="D16" s="196"/>
      <c r="E16" s="196"/>
      <c r="F16" s="190">
        <v>21.5</v>
      </c>
      <c r="G16" s="190">
        <v>10</v>
      </c>
      <c r="H16" s="191" t="s">
        <v>145</v>
      </c>
      <c r="I16" s="191">
        <v>20</v>
      </c>
    </row>
    <row r="17" spans="1:9" ht="17.25">
      <c r="A17" s="185" t="s">
        <v>120</v>
      </c>
      <c r="B17" s="196"/>
      <c r="C17" s="196"/>
      <c r="D17" s="196"/>
      <c r="E17" s="196"/>
      <c r="F17" s="190">
        <v>-56</v>
      </c>
      <c r="G17" s="190" t="s">
        <v>118</v>
      </c>
      <c r="H17" s="191">
        <v>-37.5</v>
      </c>
      <c r="I17" s="191" t="s">
        <v>329</v>
      </c>
    </row>
    <row r="18" spans="1:9" ht="15.75">
      <c r="A18" s="201" t="s">
        <v>161</v>
      </c>
      <c r="B18" s="202"/>
      <c r="C18" s="202"/>
      <c r="D18" s="202"/>
      <c r="E18" s="202"/>
      <c r="F18" s="203">
        <v>51</v>
      </c>
      <c r="G18" s="203">
        <v>49</v>
      </c>
      <c r="H18" s="204">
        <v>46.1</v>
      </c>
      <c r="I18" s="204">
        <v>54</v>
      </c>
    </row>
    <row r="19" spans="1:9">
      <c r="A19" s="205"/>
      <c r="B19" s="206"/>
      <c r="C19" s="206"/>
      <c r="D19" s="206"/>
      <c r="E19" s="206"/>
      <c r="F19" s="206"/>
      <c r="G19" s="206"/>
      <c r="H19" s="206"/>
      <c r="I19" s="206"/>
    </row>
    <row r="20" spans="1:9">
      <c r="A20" s="205"/>
      <c r="B20" s="206"/>
      <c r="C20" s="206"/>
      <c r="D20" s="206"/>
      <c r="E20" s="206"/>
      <c r="F20" s="206"/>
      <c r="G20" s="206"/>
      <c r="H20" s="206"/>
      <c r="I20" s="206"/>
    </row>
    <row r="21" spans="1:9">
      <c r="A21" s="207" t="s">
        <v>119</v>
      </c>
      <c r="B21" s="206"/>
      <c r="C21" s="206"/>
      <c r="D21" s="206"/>
      <c r="E21" s="206"/>
      <c r="F21" s="206"/>
      <c r="G21" s="206"/>
      <c r="H21" s="206"/>
      <c r="I21" s="206"/>
    </row>
    <row r="22" spans="1:9">
      <c r="A22" s="207" t="s">
        <v>165</v>
      </c>
      <c r="B22" s="206"/>
      <c r="C22" s="206"/>
      <c r="D22" s="326"/>
      <c r="E22" s="206"/>
      <c r="F22" s="206"/>
      <c r="G22" s="206"/>
      <c r="H22" s="206"/>
      <c r="I22" s="206"/>
    </row>
    <row r="23" spans="1:9">
      <c r="A23" s="208" t="s">
        <v>162</v>
      </c>
      <c r="B23" s="206"/>
      <c r="C23" s="206"/>
      <c r="D23" s="206"/>
      <c r="E23" s="206"/>
      <c r="F23" s="206"/>
      <c r="G23" s="206"/>
      <c r="H23" s="206"/>
      <c r="I23" s="206"/>
    </row>
    <row r="24" spans="1:9">
      <c r="A24" s="32"/>
      <c r="B24" s="32"/>
      <c r="C24" s="32"/>
      <c r="D24" s="32"/>
      <c r="E24" s="32"/>
      <c r="F24" s="32"/>
      <c r="G24" s="32"/>
      <c r="H24" s="32"/>
      <c r="I24" s="32"/>
    </row>
    <row r="30" spans="1:9">
      <c r="C30" s="8" t="s">
        <v>101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2">
    <tabColor rgb="FFFFFF00"/>
  </sheetPr>
  <dimension ref="A1:K28"/>
  <sheetViews>
    <sheetView rightToLeft="1" zoomScale="160" zoomScaleNormal="160" workbookViewId="0">
      <selection activeCell="A2" sqref="A2"/>
    </sheetView>
  </sheetViews>
  <sheetFormatPr defaultColWidth="9" defaultRowHeight="15"/>
  <cols>
    <col min="1" max="1" width="49.25" style="8" bestFit="1" customWidth="1"/>
    <col min="2" max="16384" width="9" style="8"/>
  </cols>
  <sheetData>
    <row r="1" spans="1:11">
      <c r="A1" s="169" t="s">
        <v>81</v>
      </c>
    </row>
    <row r="6" spans="1:11">
      <c r="K6" s="141"/>
    </row>
    <row r="9" spans="1:11">
      <c r="G9" s="42"/>
    </row>
    <row r="10" spans="1:11">
      <c r="G10" s="42"/>
    </row>
    <row r="14" spans="1:11">
      <c r="A14" s="9"/>
      <c r="B14" s="9"/>
      <c r="C14" s="9"/>
      <c r="D14" s="9"/>
      <c r="E14" s="9"/>
      <c r="F14" s="9"/>
      <c r="G14" s="9"/>
      <c r="H14" s="9"/>
    </row>
    <row r="15" spans="1:11">
      <c r="A15" s="9"/>
      <c r="B15" s="9"/>
      <c r="C15" s="9"/>
      <c r="D15" s="9"/>
      <c r="E15" s="9"/>
      <c r="F15" s="9"/>
      <c r="G15" s="9"/>
      <c r="H15" s="9"/>
    </row>
    <row r="16" spans="1:11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9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  <row r="28" spans="1:8">
      <c r="A28" s="167" t="s">
        <v>150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FF00"/>
  </sheetPr>
  <dimension ref="A1:P30"/>
  <sheetViews>
    <sheetView rightToLeft="1" zoomScaleNormal="100" zoomScaleSheetLayoutView="100" workbookViewId="0">
      <selection activeCell="B16" sqref="B16"/>
    </sheetView>
  </sheetViews>
  <sheetFormatPr defaultColWidth="9" defaultRowHeight="15"/>
  <cols>
    <col min="1" max="1" width="16.125" style="164" customWidth="1"/>
    <col min="2" max="2" width="16" style="166" customWidth="1"/>
    <col min="3" max="11" width="9" style="8"/>
    <col min="12" max="15" width="0" style="8" hidden="1" customWidth="1"/>
    <col min="16" max="16384" width="9" style="8"/>
  </cols>
  <sheetData>
    <row r="1" spans="1:16" ht="16.5" thickBot="1">
      <c r="A1" s="176" t="s">
        <v>44</v>
      </c>
      <c r="B1" s="177" t="s">
        <v>99</v>
      </c>
      <c r="J1" s="327" t="s">
        <v>166</v>
      </c>
      <c r="K1" s="328"/>
      <c r="L1" s="328"/>
      <c r="M1" s="328"/>
      <c r="N1" s="328"/>
      <c r="O1" s="328"/>
      <c r="P1" s="329"/>
    </row>
    <row r="2" spans="1:16" ht="24.75" thickBot="1">
      <c r="A2" s="170" t="s">
        <v>42</v>
      </c>
      <c r="B2" s="171">
        <v>-3.77</v>
      </c>
      <c r="J2" s="282" t="s">
        <v>167</v>
      </c>
      <c r="K2" s="283" t="s">
        <v>168</v>
      </c>
      <c r="L2" s="284" t="s">
        <v>277</v>
      </c>
      <c r="M2" s="281"/>
      <c r="N2" s="284" t="s">
        <v>278</v>
      </c>
      <c r="O2" s="302"/>
      <c r="P2" s="285" t="s">
        <v>169</v>
      </c>
    </row>
    <row r="3" spans="1:16" ht="16.5" thickBot="1">
      <c r="A3" s="170" t="s">
        <v>40</v>
      </c>
      <c r="B3" s="171">
        <v>-1.21</v>
      </c>
      <c r="F3" s="327" t="s">
        <v>166</v>
      </c>
      <c r="G3" s="328"/>
      <c r="H3" s="329"/>
      <c r="J3" s="303" t="s">
        <v>170</v>
      </c>
      <c r="K3" s="290" t="s">
        <v>171</v>
      </c>
      <c r="L3" s="278">
        <v>0.28727391128314927</v>
      </c>
      <c r="M3" s="292" t="s">
        <v>279</v>
      </c>
      <c r="N3" s="291">
        <v>-0.12530847271730183</v>
      </c>
      <c r="O3" s="291">
        <v>0.96226886789431776</v>
      </c>
      <c r="P3" s="293">
        <v>-3.7731132105682241E-2</v>
      </c>
    </row>
    <row r="4" spans="1:16" ht="24.75" thickBot="1">
      <c r="A4" s="170" t="s">
        <v>41</v>
      </c>
      <c r="B4" s="171">
        <v>-1.05</v>
      </c>
      <c r="F4" s="223" t="s">
        <v>167</v>
      </c>
      <c r="G4" s="224" t="s">
        <v>168</v>
      </c>
      <c r="H4" s="225" t="s">
        <v>169</v>
      </c>
      <c r="J4" s="277" t="s">
        <v>18</v>
      </c>
      <c r="K4" s="286" t="s">
        <v>172</v>
      </c>
      <c r="L4" s="278">
        <v>0.24362715522921016</v>
      </c>
      <c r="M4" s="288" t="s">
        <v>280</v>
      </c>
      <c r="N4" s="287">
        <v>-1.3407438626066859E-2</v>
      </c>
      <c r="O4" s="287">
        <v>0.99671689024919252</v>
      </c>
      <c r="P4" s="295">
        <v>-3.283109750807478E-3</v>
      </c>
    </row>
    <row r="5" spans="1:16">
      <c r="A5" s="170" t="s">
        <v>29</v>
      </c>
      <c r="B5" s="171">
        <v>-0.65</v>
      </c>
      <c r="F5" s="235" t="s">
        <v>182</v>
      </c>
      <c r="G5" s="227" t="s">
        <v>183</v>
      </c>
      <c r="H5" s="228">
        <v>5.7109979109681852E-3</v>
      </c>
      <c r="J5" s="304" t="s">
        <v>12</v>
      </c>
      <c r="K5" s="286" t="s">
        <v>173</v>
      </c>
      <c r="L5" s="278">
        <v>0.11543243072332809</v>
      </c>
      <c r="M5" s="288" t="s">
        <v>281</v>
      </c>
      <c r="N5" s="287">
        <v>-8.7452471482889704E-2</v>
      </c>
      <c r="O5" s="287">
        <v>0.98949178963673001</v>
      </c>
      <c r="P5" s="295">
        <v>-1.0508210363269987E-2</v>
      </c>
    </row>
    <row r="6" spans="1:16">
      <c r="A6" s="170" t="s">
        <v>38</v>
      </c>
      <c r="B6" s="172">
        <v>-0.42</v>
      </c>
      <c r="F6" s="222" t="s">
        <v>178</v>
      </c>
      <c r="G6" s="226" t="s">
        <v>179</v>
      </c>
      <c r="H6" s="229">
        <v>7.3271330821800262E-5</v>
      </c>
      <c r="J6" s="304" t="s">
        <v>174</v>
      </c>
      <c r="K6" s="286" t="s">
        <v>175</v>
      </c>
      <c r="L6" s="278">
        <v>6.3959818820212594E-2</v>
      </c>
      <c r="M6" s="288" t="s">
        <v>282</v>
      </c>
      <c r="N6" s="287">
        <v>-6.21515860350218E-2</v>
      </c>
      <c r="O6" s="287">
        <v>0.99590430392737206</v>
      </c>
      <c r="P6" s="295">
        <v>-4.0956960726279412E-3</v>
      </c>
    </row>
    <row r="7" spans="1:16">
      <c r="A7" s="170" t="s">
        <v>39</v>
      </c>
      <c r="B7" s="171">
        <v>-0.41</v>
      </c>
      <c r="F7" s="236" t="s">
        <v>18</v>
      </c>
      <c r="G7" s="226" t="s">
        <v>172</v>
      </c>
      <c r="H7" s="229">
        <v>-1.4471447161562567E-3</v>
      </c>
      <c r="J7" s="304" t="s">
        <v>19</v>
      </c>
      <c r="K7" s="286" t="s">
        <v>176</v>
      </c>
      <c r="L7" s="278">
        <v>3.7380706739238087E-2</v>
      </c>
      <c r="M7" s="288" t="s">
        <v>283</v>
      </c>
      <c r="N7" s="287">
        <v>-0.27869690973301697</v>
      </c>
      <c r="O7" s="287">
        <v>0.98786214338605305</v>
      </c>
      <c r="P7" s="295">
        <v>-1.2137856613946951E-2</v>
      </c>
    </row>
    <row r="8" spans="1:16">
      <c r="A8" s="170" t="s">
        <v>213</v>
      </c>
      <c r="B8" s="171">
        <v>-0.37</v>
      </c>
      <c r="F8" s="236" t="s">
        <v>184</v>
      </c>
      <c r="G8" s="226" t="s">
        <v>185</v>
      </c>
      <c r="H8" s="229">
        <v>-2.1259947403213797E-3</v>
      </c>
      <c r="J8" s="304" t="s">
        <v>2</v>
      </c>
      <c r="K8" s="286" t="s">
        <v>177</v>
      </c>
      <c r="L8" s="278">
        <v>3.1147717687363533E-2</v>
      </c>
      <c r="M8" s="288" t="s">
        <v>284</v>
      </c>
      <c r="N8" s="287">
        <v>-0.12540261971226108</v>
      </c>
      <c r="O8" s="287">
        <v>0.99583516345822587</v>
      </c>
      <c r="P8" s="295">
        <v>-4.1648365417741307E-3</v>
      </c>
    </row>
    <row r="9" spans="1:16">
      <c r="A9" s="170" t="s">
        <v>43</v>
      </c>
      <c r="B9" s="171">
        <v>-0.33</v>
      </c>
      <c r="F9" s="236" t="s">
        <v>180</v>
      </c>
      <c r="G9" s="226" t="s">
        <v>181</v>
      </c>
      <c r="H9" s="229">
        <v>-3.1220294488254474E-3</v>
      </c>
      <c r="J9" s="304" t="s">
        <v>178</v>
      </c>
      <c r="K9" s="286" t="s">
        <v>179</v>
      </c>
      <c r="L9" s="278">
        <v>1.5568787421203243E-2</v>
      </c>
      <c r="M9" s="288" t="s">
        <v>285</v>
      </c>
      <c r="N9" s="287">
        <v>-1.6137841998112856E-3</v>
      </c>
      <c r="O9" s="287">
        <v>0.99997485535825192</v>
      </c>
      <c r="P9" s="295">
        <v>-2.5144641748076069E-5</v>
      </c>
    </row>
    <row r="10" spans="1:16">
      <c r="A10" s="170" t="s">
        <v>130</v>
      </c>
      <c r="B10" s="172">
        <v>-0.22</v>
      </c>
      <c r="F10" s="236" t="s">
        <v>2</v>
      </c>
      <c r="G10" s="226" t="s">
        <v>177</v>
      </c>
      <c r="H10" s="229">
        <v>-3.3943515334865504E-3</v>
      </c>
      <c r="J10" s="304" t="s">
        <v>180</v>
      </c>
      <c r="K10" s="286" t="s">
        <v>181</v>
      </c>
      <c r="L10" s="278">
        <v>2.0183162749434741E-2</v>
      </c>
      <c r="M10" s="288" t="s">
        <v>286</v>
      </c>
      <c r="N10" s="287">
        <v>-0.16689022954350707</v>
      </c>
      <c r="O10" s="287">
        <v>0.99632154113979465</v>
      </c>
      <c r="P10" s="295">
        <v>-3.678458860205347E-3</v>
      </c>
    </row>
    <row r="11" spans="1:16">
      <c r="A11" s="173" t="s">
        <v>214</v>
      </c>
      <c r="B11" s="174">
        <v>-0.17</v>
      </c>
      <c r="F11" s="236" t="s">
        <v>174</v>
      </c>
      <c r="G11" s="226" t="s">
        <v>175</v>
      </c>
      <c r="H11" s="229">
        <v>-3.8052960049180795E-3</v>
      </c>
      <c r="J11" s="304" t="s">
        <v>182</v>
      </c>
      <c r="K11" s="286" t="s">
        <v>183</v>
      </c>
      <c r="L11" s="278">
        <v>2.6916835703343939E-2</v>
      </c>
      <c r="M11" s="288" t="s">
        <v>287</v>
      </c>
      <c r="N11" s="287">
        <v>0.18523939106516418</v>
      </c>
      <c r="O11" s="287">
        <v>1.0045848539324702</v>
      </c>
      <c r="P11" s="295">
        <v>4.584853932470212E-3</v>
      </c>
    </row>
    <row r="12" spans="1:16">
      <c r="A12" s="173" t="s">
        <v>215</v>
      </c>
      <c r="B12" s="174">
        <v>-0.15</v>
      </c>
      <c r="F12" s="236" t="s">
        <v>186</v>
      </c>
      <c r="G12" s="226"/>
      <c r="H12" s="229">
        <v>-5.6293891880495606E-3</v>
      </c>
      <c r="J12" s="304" t="s">
        <v>184</v>
      </c>
      <c r="K12" s="286" t="s">
        <v>185</v>
      </c>
      <c r="L12" s="278">
        <v>1.9341035500838065E-2</v>
      </c>
      <c r="M12" s="288" t="s">
        <v>288</v>
      </c>
      <c r="N12" s="287">
        <v>-0.10702746365105009</v>
      </c>
      <c r="O12" s="287">
        <v>0.99781300033814835</v>
      </c>
      <c r="P12" s="295">
        <v>-2.1869996618516518E-3</v>
      </c>
    </row>
    <row r="13" spans="1:16">
      <c r="A13" s="173" t="s">
        <v>100</v>
      </c>
      <c r="B13" s="174">
        <v>-0.11</v>
      </c>
      <c r="F13" s="236" t="s">
        <v>12</v>
      </c>
      <c r="G13" s="226" t="s">
        <v>173</v>
      </c>
      <c r="H13" s="229">
        <v>-9.2122305576655128E-3</v>
      </c>
      <c r="J13" s="304" t="s">
        <v>186</v>
      </c>
      <c r="K13" s="286"/>
      <c r="L13" s="278">
        <v>0.13916843814267821</v>
      </c>
      <c r="M13" s="288"/>
      <c r="N13" s="278">
        <v>-5.0372641857965736E-2</v>
      </c>
      <c r="O13" s="287"/>
      <c r="P13" s="295">
        <v>-7.4914776171873809E-3</v>
      </c>
    </row>
    <row r="14" spans="1:16" ht="15.75" thickBot="1">
      <c r="A14" s="173" t="s">
        <v>37</v>
      </c>
      <c r="B14" s="175">
        <v>0.46</v>
      </c>
      <c r="F14" s="236" t="s">
        <v>19</v>
      </c>
      <c r="G14" s="226" t="s">
        <v>176</v>
      </c>
      <c r="H14" s="229">
        <v>-1.0978206377507238E-2</v>
      </c>
      <c r="J14" s="296" t="s">
        <v>104</v>
      </c>
      <c r="K14" s="297"/>
      <c r="L14" s="298">
        <v>1</v>
      </c>
      <c r="M14" s="297"/>
      <c r="N14" s="297"/>
      <c r="O14" s="297"/>
      <c r="P14" s="305">
        <v>-7.8383212774038036E-2</v>
      </c>
    </row>
    <row r="15" spans="1:16" ht="15.75" thickBot="1">
      <c r="F15" s="236" t="s">
        <v>170</v>
      </c>
      <c r="G15" s="226" t="s">
        <v>171</v>
      </c>
      <c r="H15" s="229">
        <v>-3.1456120432932444E-2</v>
      </c>
      <c r="J15" s="330" t="s">
        <v>187</v>
      </c>
      <c r="K15" s="331"/>
      <c r="L15" s="331"/>
      <c r="M15" s="331"/>
      <c r="N15" s="331"/>
      <c r="O15" s="331"/>
      <c r="P15" s="332"/>
    </row>
    <row r="16" spans="1:16" ht="15.75" thickBot="1">
      <c r="F16" s="230" t="s">
        <v>104</v>
      </c>
      <c r="G16" s="231"/>
      <c r="H16" s="237">
        <v>-6.3903747169506531E-2</v>
      </c>
      <c r="J16" s="289" t="s">
        <v>11</v>
      </c>
      <c r="K16" s="290" t="s">
        <v>188</v>
      </c>
      <c r="L16" s="280">
        <v>1.2980944215992472E-2</v>
      </c>
      <c r="M16" s="292" t="s">
        <v>289</v>
      </c>
      <c r="N16" s="291">
        <v>-1.2422127920167392E-2</v>
      </c>
      <c r="O16" s="291">
        <v>0.99983775230182348</v>
      </c>
      <c r="P16" s="293">
        <v>-1.6224769817652085E-4</v>
      </c>
    </row>
    <row r="17" spans="10:16">
      <c r="J17" s="294" t="s">
        <v>189</v>
      </c>
      <c r="K17" s="286" t="s">
        <v>190</v>
      </c>
      <c r="L17" s="278">
        <v>1.3437905291507804E-2</v>
      </c>
      <c r="M17" s="288" t="s">
        <v>290</v>
      </c>
      <c r="N17" s="287">
        <v>-8.5646188580831395E-2</v>
      </c>
      <c r="O17" s="287">
        <v>0.99879752468666905</v>
      </c>
      <c r="P17" s="295">
        <v>-1.2024753133309529E-3</v>
      </c>
    </row>
    <row r="18" spans="10:16">
      <c r="J18" s="294" t="s">
        <v>5</v>
      </c>
      <c r="K18" s="286" t="s">
        <v>191</v>
      </c>
      <c r="L18" s="278">
        <v>1.3349382731054765E-2</v>
      </c>
      <c r="M18" s="288" t="s">
        <v>291</v>
      </c>
      <c r="N18" s="287">
        <v>-8.1998895637769187E-2</v>
      </c>
      <c r="O18" s="287">
        <v>0.99885852304303335</v>
      </c>
      <c r="P18" s="295">
        <v>-1.1414769569666472E-3</v>
      </c>
    </row>
    <row r="19" spans="10:16">
      <c r="J19" s="294" t="s">
        <v>192</v>
      </c>
      <c r="K19" s="286" t="s">
        <v>193</v>
      </c>
      <c r="L19" s="278">
        <v>1.2615766076917039E-2</v>
      </c>
      <c r="M19" s="288" t="s">
        <v>292</v>
      </c>
      <c r="N19" s="287">
        <v>-0.12712947189097112</v>
      </c>
      <c r="O19" s="287">
        <v>0.99828612935729266</v>
      </c>
      <c r="P19" s="295">
        <v>-1.713870642707338E-3</v>
      </c>
    </row>
    <row r="20" spans="10:16">
      <c r="J20" s="294" t="s">
        <v>194</v>
      </c>
      <c r="K20" s="286" t="s">
        <v>195</v>
      </c>
      <c r="L20" s="278">
        <v>1.0528609943313224E-2</v>
      </c>
      <c r="M20" s="288" t="s">
        <v>293</v>
      </c>
      <c r="N20" s="287">
        <v>-0.13142177434499092</v>
      </c>
      <c r="O20" s="287">
        <v>0.99851764361512396</v>
      </c>
      <c r="P20" s="295">
        <v>-1.4823563848760379E-3</v>
      </c>
    </row>
    <row r="21" spans="10:16">
      <c r="J21" s="294" t="s">
        <v>196</v>
      </c>
      <c r="K21" s="286" t="s">
        <v>197</v>
      </c>
      <c r="L21" s="278">
        <v>8.4021124012772213E-3</v>
      </c>
      <c r="M21" s="288" t="s">
        <v>294</v>
      </c>
      <c r="N21" s="287">
        <v>-7.3296473401075923E-2</v>
      </c>
      <c r="O21" s="287">
        <v>0.99936062237695666</v>
      </c>
      <c r="P21" s="295">
        <v>-6.3937762304333567E-4</v>
      </c>
    </row>
    <row r="22" spans="10:16">
      <c r="J22" s="294" t="s">
        <v>198</v>
      </c>
      <c r="K22" s="286" t="s">
        <v>199</v>
      </c>
      <c r="L22" s="278">
        <v>8.2830830667632738E-3</v>
      </c>
      <c r="M22" s="288" t="s">
        <v>295</v>
      </c>
      <c r="N22" s="287">
        <v>-0.15241393259317249</v>
      </c>
      <c r="O22" s="287">
        <v>0.99863122307331875</v>
      </c>
      <c r="P22" s="295">
        <v>-1.3687769266812477E-3</v>
      </c>
    </row>
    <row r="23" spans="10:16">
      <c r="J23" s="294" t="s">
        <v>200</v>
      </c>
      <c r="K23" s="286" t="s">
        <v>201</v>
      </c>
      <c r="L23" s="278">
        <v>7.283689350288159E-3</v>
      </c>
      <c r="M23" s="288" t="s">
        <v>296</v>
      </c>
      <c r="N23" s="287">
        <v>-5.1057864094031458E-2</v>
      </c>
      <c r="O23" s="287">
        <v>0.99961835321662207</v>
      </c>
      <c r="P23" s="295">
        <v>-3.8164678337793134E-4</v>
      </c>
    </row>
    <row r="24" spans="10:16">
      <c r="J24" s="294" t="s">
        <v>202</v>
      </c>
      <c r="K24" s="286" t="s">
        <v>203</v>
      </c>
      <c r="L24" s="278">
        <v>7.2410518126519684E-3</v>
      </c>
      <c r="M24" s="288" t="s">
        <v>297</v>
      </c>
      <c r="N24" s="287">
        <v>-5.8431233989930331E-2</v>
      </c>
      <c r="O24" s="287">
        <v>0.99956412653486537</v>
      </c>
      <c r="P24" s="295">
        <v>-4.3587346513462855E-4</v>
      </c>
    </row>
    <row r="25" spans="10:16">
      <c r="J25" s="294" t="s">
        <v>86</v>
      </c>
      <c r="K25" s="286" t="s">
        <v>204</v>
      </c>
      <c r="L25" s="278">
        <v>9.479118782268885E-3</v>
      </c>
      <c r="M25" s="288" t="s">
        <v>298</v>
      </c>
      <c r="N25" s="287">
        <v>1.0126095573451233E-2</v>
      </c>
      <c r="O25" s="287">
        <v>1.000095508295352</v>
      </c>
      <c r="P25" s="295">
        <v>9.5508295351987016E-5</v>
      </c>
    </row>
    <row r="26" spans="10:16">
      <c r="J26" s="294" t="s">
        <v>205</v>
      </c>
      <c r="K26" s="286" t="s">
        <v>206</v>
      </c>
      <c r="L26" s="278">
        <v>6.9743945441509501E-3</v>
      </c>
      <c r="M26" s="288" t="s">
        <v>299</v>
      </c>
      <c r="N26" s="287">
        <v>4.5852187028657676E-2</v>
      </c>
      <c r="O26" s="287">
        <v>1.0003127252449033</v>
      </c>
      <c r="P26" s="295">
        <v>3.1272524490333353E-4</v>
      </c>
    </row>
    <row r="27" spans="10:16">
      <c r="J27" s="294" t="s">
        <v>207</v>
      </c>
      <c r="K27" s="286" t="s">
        <v>208</v>
      </c>
      <c r="L27" s="278">
        <v>1.0549652166073367E-2</v>
      </c>
      <c r="M27" s="288" t="s">
        <v>300</v>
      </c>
      <c r="N27" s="287">
        <v>-1.5755120414133739E-3</v>
      </c>
      <c r="O27" s="287">
        <v>0.99998336592718384</v>
      </c>
      <c r="P27" s="295">
        <v>-1.6634072816157364E-5</v>
      </c>
    </row>
    <row r="28" spans="10:16">
      <c r="J28" s="294" t="s">
        <v>209</v>
      </c>
      <c r="K28" s="286" t="s">
        <v>210</v>
      </c>
      <c r="L28" s="278">
        <v>1.1158546806172839E-2</v>
      </c>
      <c r="M28" s="288" t="s">
        <v>301</v>
      </c>
      <c r="N28" s="287">
        <v>2.5844930417495027E-2</v>
      </c>
      <c r="O28" s="287">
        <v>1.000284768662802</v>
      </c>
      <c r="P28" s="295">
        <v>2.8476866280202628E-4</v>
      </c>
    </row>
    <row r="29" spans="10:16" ht="15.75" thickBot="1">
      <c r="J29" s="300" t="s">
        <v>211</v>
      </c>
      <c r="K29" s="301" t="s">
        <v>212</v>
      </c>
      <c r="L29" s="279">
        <v>6.8841809542463661E-3</v>
      </c>
      <c r="M29" s="297" t="s">
        <v>302</v>
      </c>
      <c r="N29" s="298">
        <v>5.3714533246697282E-2</v>
      </c>
      <c r="O29" s="298">
        <v>1.0003602560468661</v>
      </c>
      <c r="P29" s="299">
        <v>3.6025604686606982E-4</v>
      </c>
    </row>
    <row r="30" spans="10:16" ht="15.75" thickBot="1">
      <c r="M30" s="233" t="s">
        <v>211</v>
      </c>
      <c r="N30" s="234" t="s">
        <v>212</v>
      </c>
      <c r="O30" s="232">
        <v>4.7676267714247267E-4</v>
      </c>
    </row>
  </sheetData>
  <sortState ref="F5:H16">
    <sortCondition descending="1" ref="H6"/>
  </sortState>
  <mergeCells count="3">
    <mergeCell ref="F3:H3"/>
    <mergeCell ref="J1:P1"/>
    <mergeCell ref="J15:P1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rgb="FFFFFF00"/>
  </sheetPr>
  <dimension ref="A1:U26"/>
  <sheetViews>
    <sheetView rightToLeft="1" zoomScaleNormal="100" workbookViewId="0">
      <selection activeCell="J12" sqref="J12"/>
    </sheetView>
  </sheetViews>
  <sheetFormatPr defaultColWidth="9" defaultRowHeight="15"/>
  <cols>
    <col min="1" max="16384" width="9" style="8"/>
  </cols>
  <sheetData>
    <row r="1" spans="1:21">
      <c r="A1" s="169" t="s">
        <v>303</v>
      </c>
    </row>
    <row r="2" spans="1:21">
      <c r="J2" s="37"/>
    </row>
    <row r="3" spans="1:21">
      <c r="J3" s="43"/>
    </row>
    <row r="7" spans="1:21">
      <c r="U7" s="8">
        <f>9/15</f>
        <v>0.6</v>
      </c>
    </row>
    <row r="8" spans="1:21">
      <c r="U8" s="8">
        <f>6/10</f>
        <v>0.6</v>
      </c>
    </row>
    <row r="14" spans="1:21">
      <c r="A14" s="61"/>
      <c r="B14" s="9"/>
      <c r="C14" s="9"/>
      <c r="D14" s="9"/>
      <c r="E14" s="9"/>
      <c r="F14" s="9"/>
      <c r="G14" s="9"/>
    </row>
    <row r="15" spans="1:21">
      <c r="A15" s="9"/>
      <c r="B15" s="9"/>
      <c r="C15" s="9"/>
      <c r="D15" s="9"/>
      <c r="E15" s="9"/>
      <c r="F15" s="9"/>
      <c r="G15" s="9"/>
    </row>
    <row r="16" spans="1:21">
      <c r="A16" s="9"/>
      <c r="B16" s="9"/>
      <c r="C16" s="9"/>
      <c r="D16" s="9"/>
      <c r="E16" s="9"/>
      <c r="F16" s="9"/>
      <c r="G16" s="9"/>
    </row>
    <row r="17" spans="1:7">
      <c r="A17" s="9"/>
      <c r="B17" s="9"/>
      <c r="C17" s="9"/>
      <c r="D17" s="9"/>
      <c r="E17" s="9"/>
      <c r="F17" s="9"/>
      <c r="G17" s="9"/>
    </row>
    <row r="18" spans="1:7">
      <c r="A18" s="9"/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0" spans="1:7">
      <c r="A20" s="9"/>
      <c r="B20" s="9"/>
      <c r="C20" s="9"/>
      <c r="D20" s="9"/>
      <c r="E20" s="9"/>
      <c r="F20" s="9"/>
      <c r="G20" s="9"/>
    </row>
    <row r="21" spans="1:7">
      <c r="A21" s="168" t="s">
        <v>152</v>
      </c>
      <c r="B21" s="9"/>
      <c r="C21" s="9"/>
      <c r="D21" s="9"/>
      <c r="E21" s="9"/>
      <c r="F21" s="9"/>
      <c r="G21" s="57"/>
    </row>
    <row r="22" spans="1:7">
      <c r="A22" s="167" t="s">
        <v>151</v>
      </c>
      <c r="B22" s="9"/>
      <c r="C22" s="9"/>
      <c r="D22" s="9"/>
      <c r="E22" s="9"/>
      <c r="F22" s="9"/>
      <c r="G22" s="9"/>
    </row>
    <row r="23" spans="1:7">
      <c r="A23" s="9"/>
      <c r="B23" s="9"/>
      <c r="C23" s="9"/>
      <c r="D23" s="9"/>
      <c r="E23" s="9"/>
      <c r="F23" s="9"/>
      <c r="G23" s="9"/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9"/>
      <c r="B26" s="9"/>
      <c r="C26" s="9"/>
      <c r="D26" s="9"/>
      <c r="E26" s="9"/>
      <c r="F26" s="9"/>
      <c r="G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00"/>
  </sheetPr>
  <dimension ref="A1:G14"/>
  <sheetViews>
    <sheetView rightToLeft="1" topLeftCell="A2" zoomScaleNormal="100" workbookViewId="0">
      <selection activeCell="A6" sqref="A6:XFD6"/>
    </sheetView>
  </sheetViews>
  <sheetFormatPr defaultColWidth="9" defaultRowHeight="15"/>
  <cols>
    <col min="1" max="1" width="9" style="164"/>
    <col min="2" max="2" width="11.25" style="164" bestFit="1" customWidth="1"/>
    <col min="3" max="16384" width="9" style="8"/>
  </cols>
  <sheetData>
    <row r="1" spans="1:7">
      <c r="A1" s="169" t="s">
        <v>131</v>
      </c>
    </row>
    <row r="2" spans="1:7" ht="15.75" thickBot="1">
      <c r="A2" s="178" t="s">
        <v>3</v>
      </c>
      <c r="B2" s="178" t="s">
        <v>45</v>
      </c>
    </row>
    <row r="3" spans="1:7" ht="15.75" thickBot="1">
      <c r="A3" s="102" t="s">
        <v>4</v>
      </c>
      <c r="B3" s="239">
        <v>-20.05</v>
      </c>
      <c r="F3" s="8">
        <v>-1</v>
      </c>
    </row>
    <row r="4" spans="1:7" ht="33.75" thickBot="1">
      <c r="A4" s="102" t="s">
        <v>86</v>
      </c>
      <c r="B4" s="240">
        <v>-15.79</v>
      </c>
      <c r="E4" s="238" t="s">
        <v>86</v>
      </c>
      <c r="F4" s="238">
        <v>14.00569408</v>
      </c>
      <c r="G4" s="238" t="s">
        <v>216</v>
      </c>
    </row>
    <row r="5" spans="1:7" ht="17.25" thickBot="1">
      <c r="A5" s="102" t="s">
        <v>27</v>
      </c>
      <c r="B5" s="164">
        <v>-14.4</v>
      </c>
      <c r="E5" s="238" t="s">
        <v>19</v>
      </c>
      <c r="F5" s="238" t="s">
        <v>217</v>
      </c>
      <c r="G5" s="238" t="s">
        <v>217</v>
      </c>
    </row>
    <row r="6" spans="1:7" ht="33.75" thickBot="1">
      <c r="A6" s="102" t="s">
        <v>88</v>
      </c>
      <c r="B6" s="164">
        <v>-12.9</v>
      </c>
      <c r="E6" s="238" t="s">
        <v>2</v>
      </c>
      <c r="F6" s="238">
        <v>0.74259010299999995</v>
      </c>
      <c r="G6" s="238" t="s">
        <v>218</v>
      </c>
    </row>
    <row r="7" spans="1:7" ht="33.75" thickBot="1">
      <c r="A7" s="102" t="s">
        <v>11</v>
      </c>
      <c r="B7" s="240">
        <v>-12.83</v>
      </c>
      <c r="E7" s="238" t="s">
        <v>4</v>
      </c>
      <c r="F7" s="238">
        <v>17.261684120000002</v>
      </c>
      <c r="G7" s="238" t="s">
        <v>219</v>
      </c>
    </row>
    <row r="8" spans="1:7" ht="33.75" thickBot="1">
      <c r="A8" s="102" t="s">
        <v>6</v>
      </c>
      <c r="B8" s="164">
        <v>-12.5</v>
      </c>
      <c r="E8" s="238" t="s">
        <v>5</v>
      </c>
      <c r="F8" s="238">
        <v>2.9695885510000002</v>
      </c>
      <c r="G8" s="238" t="s">
        <v>220</v>
      </c>
    </row>
    <row r="9" spans="1:7" ht="33.75" thickBot="1">
      <c r="A9" s="102" t="s">
        <v>18</v>
      </c>
      <c r="B9" s="164">
        <v>-11.3</v>
      </c>
      <c r="E9" s="238" t="s">
        <v>27</v>
      </c>
      <c r="F9" s="238">
        <v>13.0369817</v>
      </c>
      <c r="G9" s="238" t="s">
        <v>221</v>
      </c>
    </row>
    <row r="10" spans="1:7" ht="33.75" thickBot="1">
      <c r="A10" s="102" t="s">
        <v>26</v>
      </c>
      <c r="B10" s="164">
        <v>-7.45</v>
      </c>
      <c r="E10" s="238" t="s">
        <v>18</v>
      </c>
      <c r="F10" s="238">
        <v>12.11711277</v>
      </c>
      <c r="G10" s="238" t="s">
        <v>222</v>
      </c>
    </row>
    <row r="11" spans="1:7" ht="33.75" thickBot="1">
      <c r="A11" s="102" t="s">
        <v>5</v>
      </c>
      <c r="B11" s="164">
        <v>-4.88</v>
      </c>
      <c r="E11" s="238" t="s">
        <v>12</v>
      </c>
      <c r="F11" s="238">
        <v>3.1776097249999999</v>
      </c>
      <c r="G11" s="238" t="s">
        <v>223</v>
      </c>
    </row>
    <row r="12" spans="1:7" ht="14.25" customHeight="1" thickBot="1">
      <c r="A12" s="102" t="s">
        <v>12</v>
      </c>
      <c r="B12" s="164">
        <v>-4.45</v>
      </c>
      <c r="E12" s="238" t="s">
        <v>26</v>
      </c>
      <c r="F12" s="238">
        <v>5.7352823710000003</v>
      </c>
      <c r="G12" s="238" t="s">
        <v>224</v>
      </c>
    </row>
    <row r="13" spans="1:7" ht="33.75" thickBot="1">
      <c r="A13" s="102" t="s">
        <v>2</v>
      </c>
      <c r="B13" s="164">
        <v>-0.34</v>
      </c>
      <c r="E13" s="238" t="s">
        <v>6</v>
      </c>
      <c r="F13" s="238">
        <v>11.300229180000001</v>
      </c>
      <c r="G13" s="238" t="s">
        <v>225</v>
      </c>
    </row>
    <row r="14" spans="1:7">
      <c r="A14" s="102"/>
    </row>
  </sheetData>
  <sortState ref="A2:F20">
    <sortCondition ref="B2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FF00"/>
  </sheetPr>
  <dimension ref="A1:J26"/>
  <sheetViews>
    <sheetView rightToLeft="1" zoomScale="85" zoomScaleNormal="85" workbookViewId="0">
      <selection activeCell="C22" sqref="C22"/>
    </sheetView>
  </sheetViews>
  <sheetFormatPr defaultColWidth="9" defaultRowHeight="15"/>
  <cols>
    <col min="1" max="1" width="67" style="8" customWidth="1"/>
    <col min="2" max="16384" width="9" style="8"/>
  </cols>
  <sheetData>
    <row r="1" spans="1:10">
      <c r="A1" s="169" t="s">
        <v>64</v>
      </c>
      <c r="H1" s="37"/>
    </row>
    <row r="6" spans="1:10" ht="16.5">
      <c r="J6" s="55"/>
    </row>
    <row r="13" spans="1:10">
      <c r="F13" s="1"/>
    </row>
    <row r="14" spans="1:10">
      <c r="A14" s="76"/>
      <c r="B14" s="9"/>
      <c r="C14" s="9"/>
      <c r="D14" s="9"/>
      <c r="E14" s="9"/>
      <c r="F14" s="9"/>
      <c r="G14" s="9"/>
      <c r="H14" s="9"/>
    </row>
    <row r="15" spans="1:10">
      <c r="A15" s="9"/>
      <c r="B15" s="9"/>
      <c r="C15" s="9"/>
      <c r="D15" s="9"/>
      <c r="E15" s="9"/>
      <c r="F15" s="9"/>
      <c r="G15" s="9"/>
      <c r="H15" s="9"/>
    </row>
    <row r="16" spans="1:10">
      <c r="A16" s="9"/>
      <c r="B16" s="9"/>
      <c r="C16" s="9"/>
      <c r="D16" s="9"/>
      <c r="E16" s="9"/>
      <c r="F16" s="9"/>
      <c r="G16" s="9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9"/>
      <c r="B20" s="9"/>
      <c r="C20" s="9"/>
      <c r="D20" s="9"/>
      <c r="E20" s="9"/>
      <c r="F20" s="9"/>
      <c r="G20" s="9"/>
      <c r="H20" s="9"/>
    </row>
    <row r="21" spans="1:8">
      <c r="A21" s="9"/>
      <c r="B21" s="9"/>
      <c r="C21" s="9"/>
      <c r="D21" s="9"/>
      <c r="E21" s="9"/>
      <c r="F21" s="9"/>
      <c r="G21" s="9"/>
      <c r="H21" s="57"/>
    </row>
    <row r="22" spans="1:8">
      <c r="A22" s="167" t="s">
        <v>304</v>
      </c>
      <c r="B22" s="9"/>
      <c r="C22" s="9"/>
      <c r="D22" s="9"/>
      <c r="E22" s="9"/>
      <c r="F22" s="9"/>
      <c r="G22" s="9"/>
      <c r="H22" s="9"/>
    </row>
    <row r="23" spans="1:8">
      <c r="A23" s="167" t="s">
        <v>153</v>
      </c>
      <c r="B23" s="9"/>
      <c r="C23" s="9"/>
      <c r="D23" s="9"/>
      <c r="E23" s="9"/>
      <c r="F23" s="9"/>
      <c r="G23" s="9"/>
      <c r="H23" s="9"/>
    </row>
    <row r="24" spans="1:8">
      <c r="A24" s="9"/>
      <c r="B24" s="9"/>
      <c r="C24" s="9"/>
      <c r="D24" s="9"/>
      <c r="E24" s="9"/>
      <c r="F24" s="9"/>
      <c r="G24" s="9"/>
      <c r="H24" s="9"/>
    </row>
    <row r="25" spans="1:8">
      <c r="A25" s="9"/>
      <c r="B25" s="9"/>
      <c r="C25" s="9"/>
      <c r="D25" s="9"/>
      <c r="E25" s="9"/>
      <c r="F25" s="9"/>
      <c r="G25" s="9"/>
      <c r="H25" s="9"/>
    </row>
    <row r="26" spans="1:8">
      <c r="A26" s="9"/>
      <c r="B26" s="9"/>
      <c r="C26" s="9"/>
      <c r="D26" s="9"/>
      <c r="E26" s="9"/>
      <c r="F26" s="9"/>
      <c r="G26" s="9"/>
      <c r="H26" s="9"/>
    </row>
  </sheetData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rgb="FFFFFF00"/>
  </sheetPr>
  <dimension ref="A1:N29"/>
  <sheetViews>
    <sheetView rightToLeft="1" zoomScaleNormal="100" workbookViewId="0">
      <selection activeCell="H3" sqref="H3"/>
    </sheetView>
  </sheetViews>
  <sheetFormatPr defaultColWidth="9" defaultRowHeight="15"/>
  <cols>
    <col min="1" max="1" width="9.125" style="180" bestFit="1" customWidth="1"/>
    <col min="2" max="2" width="9.875" style="180" bestFit="1" customWidth="1"/>
    <col min="3" max="5" width="9.125" style="180" bestFit="1" customWidth="1"/>
    <col min="6" max="6" width="9.5" style="180" bestFit="1" customWidth="1"/>
    <col min="7" max="7" width="9.125" style="180" bestFit="1" customWidth="1"/>
    <col min="8" max="8" width="8.625" style="180" customWidth="1"/>
    <col min="9" max="16384" width="9" style="31"/>
  </cols>
  <sheetData>
    <row r="1" spans="1:14">
      <c r="A1" s="179" t="s">
        <v>61</v>
      </c>
      <c r="B1" s="179" t="s">
        <v>15</v>
      </c>
      <c r="C1" s="179" t="s">
        <v>54</v>
      </c>
      <c r="D1" s="179" t="s">
        <v>55</v>
      </c>
      <c r="E1" s="179" t="s">
        <v>60</v>
      </c>
      <c r="F1" s="179" t="s">
        <v>16</v>
      </c>
      <c r="G1" s="179" t="s">
        <v>84</v>
      </c>
      <c r="H1" s="179" t="s">
        <v>85</v>
      </c>
    </row>
    <row r="2" spans="1:14">
      <c r="A2" s="180">
        <v>1</v>
      </c>
      <c r="B2" s="181">
        <v>45688</v>
      </c>
      <c r="C2" s="182">
        <v>-0.6518720121410001</v>
      </c>
      <c r="D2" s="182">
        <v>-1.2861731428259997</v>
      </c>
      <c r="E2" s="182">
        <f>טבלה6[[#This Row],[גלובלי]]+טבלה6[[#This Row],[מקומי]]</f>
        <v>-1.9380451549669999</v>
      </c>
      <c r="F2" s="183">
        <v>2025</v>
      </c>
      <c r="G2" s="182">
        <v>-8.23</v>
      </c>
      <c r="H2" s="182">
        <v>-4.46</v>
      </c>
      <c r="J2" s="31">
        <f>12.5</f>
        <v>12.5</v>
      </c>
    </row>
    <row r="3" spans="1:14">
      <c r="A3" s="180">
        <v>2</v>
      </c>
      <c r="B3" s="181">
        <v>45716</v>
      </c>
      <c r="C3" s="182">
        <v>-0.60641774571999973</v>
      </c>
      <c r="D3" s="182">
        <v>0.96919196805099994</v>
      </c>
      <c r="E3" s="182">
        <f>טבלה6[[#This Row],[גלובלי]]+טבלה6[[#This Row],[מקומי]]</f>
        <v>0.36277422233100021</v>
      </c>
      <c r="F3" s="182"/>
      <c r="G3" s="182"/>
      <c r="H3" s="182"/>
      <c r="L3" s="241" t="s">
        <v>226</v>
      </c>
      <c r="M3" s="89">
        <v>-2.022138192724E-2</v>
      </c>
      <c r="N3" s="89">
        <v>2.2424632612000003E-2</v>
      </c>
    </row>
    <row r="4" spans="1:14">
      <c r="A4" s="180">
        <v>3</v>
      </c>
      <c r="B4" s="181">
        <v>45747</v>
      </c>
      <c r="C4" s="182">
        <v>-2.504641416588</v>
      </c>
      <c r="D4" s="182">
        <v>6.0080100964909997</v>
      </c>
      <c r="E4" s="182">
        <f>טבלה6[[#This Row],[גלובלי]]+טבלה6[[#This Row],[מקומי]]</f>
        <v>3.5033686799029997</v>
      </c>
      <c r="F4" s="182"/>
      <c r="G4" s="182"/>
      <c r="H4" s="182"/>
      <c r="L4" s="241" t="s">
        <v>227</v>
      </c>
      <c r="M4" s="89">
        <v>-3.7616114151180005E-2</v>
      </c>
      <c r="N4" s="89">
        <v>3.8693700462329998E-2</v>
      </c>
    </row>
    <row r="5" spans="1:14">
      <c r="A5" s="180">
        <v>4</v>
      </c>
      <c r="B5" s="181">
        <v>45777</v>
      </c>
      <c r="C5" s="182">
        <v>-4.453979331998001</v>
      </c>
      <c r="D5" s="182">
        <v>2.2513070025589994</v>
      </c>
      <c r="E5" s="182">
        <f>טבלה6[[#This Row],[גלובלי]]+טבלה6[[#This Row],[מקומי]]</f>
        <v>-2.2026723294390016</v>
      </c>
      <c r="F5" s="182"/>
      <c r="G5" s="182"/>
      <c r="H5" s="182"/>
      <c r="I5" s="51"/>
      <c r="L5" s="241" t="s">
        <v>228</v>
      </c>
      <c r="M5" s="89">
        <v>-3.1811721271200008E-2</v>
      </c>
      <c r="N5" s="89">
        <v>1.2509776367149996E-2</v>
      </c>
    </row>
    <row r="6" spans="1:14">
      <c r="A6" s="180">
        <v>5</v>
      </c>
      <c r="B6" s="181">
        <v>45808</v>
      </c>
      <c r="C6" s="182">
        <v>-0.14941896977199973</v>
      </c>
      <c r="D6" s="182">
        <v>-3.1772329991699997</v>
      </c>
      <c r="E6" s="182">
        <f>טבלה6[[#This Row],[גלובלי]]+טבלה6[[#This Row],[מקומי]]</f>
        <v>-3.3266519689419995</v>
      </c>
      <c r="F6" s="182"/>
      <c r="G6" s="182"/>
      <c r="H6" s="182"/>
      <c r="I6" s="51"/>
      <c r="L6" s="241" t="s">
        <v>229</v>
      </c>
      <c r="M6" s="89">
        <v>-2.8544403203359998E-2</v>
      </c>
      <c r="N6" s="89">
        <v>2.9641797003490001E-2</v>
      </c>
    </row>
    <row r="7" spans="1:14">
      <c r="A7" s="180">
        <v>6</v>
      </c>
      <c r="B7" s="181">
        <v>45838</v>
      </c>
      <c r="C7" s="182">
        <v>-2.248128987196</v>
      </c>
      <c r="D7" s="182">
        <v>-1.9905316303789999</v>
      </c>
      <c r="E7" s="182">
        <f>טבלה6[[#This Row],[גלובלי]]+טבלה6[[#This Row],[מקומי]]</f>
        <v>-4.2386606175750003</v>
      </c>
      <c r="F7" s="182"/>
      <c r="G7" s="182"/>
      <c r="H7" s="182"/>
      <c r="I7" s="51"/>
      <c r="L7" s="241" t="s">
        <v>230</v>
      </c>
      <c r="M7" s="89">
        <v>-2.5499634577710005E-2</v>
      </c>
      <c r="N7" s="89">
        <v>1.1370018704919996E-2</v>
      </c>
    </row>
    <row r="8" spans="1:14">
      <c r="A8" s="180">
        <v>7</v>
      </c>
      <c r="B8" s="181">
        <v>45869</v>
      </c>
      <c r="C8" s="182">
        <v>3.0782548664379998</v>
      </c>
      <c r="D8" s="182">
        <v>-2.6048812014190252</v>
      </c>
      <c r="E8" s="182">
        <f>טבלה6[[#This Row],[גלובלי]]+טבלה6[[#This Row],[מקומי]]</f>
        <v>0.4733736650189746</v>
      </c>
      <c r="F8" s="182"/>
      <c r="G8" s="182"/>
      <c r="H8" s="182"/>
      <c r="I8" s="51"/>
      <c r="L8" s="241" t="s">
        <v>231</v>
      </c>
      <c r="M8" s="89">
        <v>2.2594089937570005E-2</v>
      </c>
      <c r="N8" s="89">
        <v>4.1108693465700041E-3</v>
      </c>
    </row>
    <row r="9" spans="1:14">
      <c r="A9" s="180">
        <v>8</v>
      </c>
      <c r="B9" s="181">
        <v>45900</v>
      </c>
      <c r="C9" s="182">
        <v>-2.1473136919089999</v>
      </c>
      <c r="D9" s="182">
        <v>0.48060844339099967</v>
      </c>
      <c r="E9" s="182">
        <f>טבלה6[[#This Row],[גלובלי]]+טבלה6[[#This Row],[מקומי]]</f>
        <v>-1.6667052485180003</v>
      </c>
      <c r="F9" s="182"/>
      <c r="G9" s="182"/>
      <c r="H9" s="182"/>
      <c r="I9" s="51"/>
      <c r="L9" s="241" t="s">
        <v>232</v>
      </c>
      <c r="M9" s="89">
        <v>-8.3057781948999918E-4</v>
      </c>
      <c r="N9" s="89">
        <v>1.6999078788619996E-2</v>
      </c>
    </row>
    <row r="10" spans="1:14">
      <c r="A10" s="180">
        <v>9</v>
      </c>
      <c r="B10" s="181">
        <v>45930</v>
      </c>
      <c r="C10" s="182">
        <v>-9.5383506633999915E-2</v>
      </c>
      <c r="D10" s="182">
        <v>-0.68798898393999974</v>
      </c>
      <c r="E10" s="182">
        <f>טבלה6[[#This Row],[גלובלי]]+טבלה6[[#This Row],[מקומי]]</f>
        <v>-0.7833724905739996</v>
      </c>
      <c r="F10" s="182"/>
      <c r="G10" s="182"/>
      <c r="H10" s="182"/>
      <c r="I10" s="51"/>
      <c r="L10" s="241" t="s">
        <v>233</v>
      </c>
      <c r="M10" s="89">
        <v>9.3459794588100029E-3</v>
      </c>
      <c r="N10" s="89">
        <v>-1.5513045525600001E-2</v>
      </c>
    </row>
    <row r="11" spans="1:14">
      <c r="A11" s="180">
        <v>10</v>
      </c>
      <c r="B11" s="181">
        <v>45961</v>
      </c>
      <c r="C11" s="182">
        <v>2.2138208188010005</v>
      </c>
      <c r="D11" s="182">
        <v>-4.1378380261679997</v>
      </c>
      <c r="E11" s="182">
        <f>טבלה6[[#This Row],[גלובלי]]+טבלה6[[#This Row],[מקומי]]</f>
        <v>-1.9240172073669992</v>
      </c>
      <c r="F11" s="182"/>
      <c r="G11" s="182"/>
      <c r="H11" s="182"/>
      <c r="I11" s="51"/>
      <c r="L11" s="241" t="s">
        <v>234</v>
      </c>
      <c r="M11" s="89">
        <v>3.6267698226000004E-4</v>
      </c>
      <c r="N11" s="89">
        <v>1.060439830054E-2</v>
      </c>
    </row>
    <row r="12" spans="1:14">
      <c r="A12" s="180">
        <v>11</v>
      </c>
      <c r="B12" s="181">
        <v>45991</v>
      </c>
      <c r="C12" s="182">
        <v>-0.21275542105224643</v>
      </c>
      <c r="D12" s="182">
        <v>0.82757444965099991</v>
      </c>
      <c r="E12" s="182">
        <f>טבלה6[[#This Row],[גלובלי]]+טבלה6[[#This Row],[מקומי]]</f>
        <v>0.61481902859875348</v>
      </c>
      <c r="F12" s="182"/>
      <c r="G12" s="182"/>
      <c r="H12" s="182"/>
      <c r="I12" s="51"/>
      <c r="L12" s="241" t="s">
        <v>235</v>
      </c>
      <c r="M12" s="89">
        <v>1.7240938262540001E-2</v>
      </c>
      <c r="N12" s="89">
        <v>-1.5114974134670001E-2</v>
      </c>
    </row>
    <row r="13" spans="1:14">
      <c r="A13" s="180">
        <v>12</v>
      </c>
      <c r="B13" s="181">
        <v>46022</v>
      </c>
      <c r="C13" s="182">
        <v>-1.042</v>
      </c>
      <c r="D13" s="182">
        <v>-1.22</v>
      </c>
      <c r="E13" s="182">
        <v>-2.262</v>
      </c>
      <c r="F13" s="182"/>
      <c r="G13" s="182"/>
      <c r="H13" s="182"/>
      <c r="I13" s="51"/>
      <c r="L13" s="241" t="s">
        <v>236</v>
      </c>
      <c r="M13" s="89">
        <v>-4.7561553107299988E-3</v>
      </c>
      <c r="N13" s="89">
        <v>-2.515311980729E-2</v>
      </c>
    </row>
    <row r="14" spans="1:14">
      <c r="I14" s="51"/>
      <c r="L14" s="241" t="s">
        <v>237</v>
      </c>
      <c r="M14" s="89">
        <v>2.8855519084139993E-2</v>
      </c>
      <c r="N14" s="89">
        <v>-1.4193296056700003E-2</v>
      </c>
    </row>
    <row r="15" spans="1:14">
      <c r="I15" s="51"/>
      <c r="J15" s="31">
        <f>G2/(G2+H2)*J2</f>
        <v>8.106776989755712</v>
      </c>
    </row>
    <row r="16" spans="1:14">
      <c r="I16" s="51"/>
      <c r="J16" s="31">
        <f>J2-J15</f>
        <v>4.393223010244288</v>
      </c>
    </row>
    <row r="18" spans="12:14">
      <c r="L18" s="241" t="s">
        <v>238</v>
      </c>
      <c r="M18" s="89">
        <v>-1.2861731428259998E-2</v>
      </c>
      <c r="N18" s="89">
        <v>-6.5187201214100005E-3</v>
      </c>
    </row>
    <row r="19" spans="12:14">
      <c r="L19" s="241" t="s">
        <v>242</v>
      </c>
      <c r="M19" s="89">
        <v>9.6919196805099993E-3</v>
      </c>
      <c r="N19" s="89">
        <v>-6.0641774571999971E-3</v>
      </c>
    </row>
    <row r="20" spans="12:14">
      <c r="L20" s="241" t="s">
        <v>243</v>
      </c>
      <c r="M20" s="89">
        <v>6.0080100964909997E-2</v>
      </c>
      <c r="N20" s="89">
        <v>-2.504641416588E-2</v>
      </c>
    </row>
    <row r="21" spans="12:14">
      <c r="L21" s="241" t="s">
        <v>244</v>
      </c>
      <c r="M21" s="89">
        <v>2.2513070025589995E-2</v>
      </c>
      <c r="N21" s="89">
        <v>-4.4539793319980009E-2</v>
      </c>
    </row>
    <row r="22" spans="12:14">
      <c r="L22" s="241" t="s">
        <v>245</v>
      </c>
      <c r="M22" s="89">
        <v>-3.1772329991699995E-2</v>
      </c>
      <c r="N22" s="89">
        <v>-1.4941896977199974E-3</v>
      </c>
    </row>
    <row r="23" spans="12:14">
      <c r="L23" s="241" t="s">
        <v>246</v>
      </c>
      <c r="M23" s="89">
        <v>-1.9905316303789999E-2</v>
      </c>
      <c r="N23" s="89">
        <v>-2.2481289871959999E-2</v>
      </c>
    </row>
    <row r="24" spans="12:14">
      <c r="L24" s="241" t="s">
        <v>247</v>
      </c>
      <c r="M24" s="89">
        <v>-2.6048812014190251E-2</v>
      </c>
      <c r="N24" s="89">
        <v>3.0782548664379999E-2</v>
      </c>
    </row>
    <row r="25" spans="12:14">
      <c r="L25" s="241" t="s">
        <v>248</v>
      </c>
      <c r="M25" s="89">
        <v>4.8060844339099969E-3</v>
      </c>
      <c r="N25" s="89">
        <v>-2.1473136919089999E-2</v>
      </c>
    </row>
    <row r="26" spans="12:14">
      <c r="L26" s="241" t="s">
        <v>249</v>
      </c>
      <c r="M26" s="89">
        <v>-6.8798898393999976E-3</v>
      </c>
      <c r="N26" s="89">
        <v>-9.5383506633999913E-4</v>
      </c>
    </row>
    <row r="27" spans="12:14">
      <c r="L27" s="241" t="s">
        <v>239</v>
      </c>
      <c r="M27" s="89">
        <v>-4.1378380261679996E-2</v>
      </c>
      <c r="N27" s="89">
        <v>2.2138208188010003E-2</v>
      </c>
    </row>
    <row r="28" spans="12:14">
      <c r="L28" s="241" t="s">
        <v>240</v>
      </c>
      <c r="M28" s="89">
        <v>8.2757444965099996E-3</v>
      </c>
      <c r="N28" s="89">
        <v>-2.1275542105224643E-3</v>
      </c>
    </row>
    <row r="29" spans="12:14">
      <c r="L29" s="241" t="s">
        <v>241</v>
      </c>
      <c r="M29" s="89">
        <v>-1.3497063372720001E-2</v>
      </c>
      <c r="N29" s="89">
        <v>-1.9448741047300008E-3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U l m K W / 0 x e G 2 o A A A A + g A A A B I A H A B D b 2 5 m a W c v U G F j a 2 F n Z S 5 4 b W w g o h g A K K A U A A A A A A A A A A A A A A A A A A A A A A A A A A A A h U 9 N C o J A G L 2 K z N 7 5 Z h S l 5 H N c t A o U g i D a D j r p k I 6 h Y 3 q 3 F h 2 p K y S U 1 a 7 V 4 / 3 B e 4 / b H Z O p q Z 2 r 6 n r d m p h w y o i j T N 4 W 2 p Q x G e z J X Z F E 4 E 7 m Z 1 k q Z w 6 b P p p 6 H Z P K 2 k s E M I 4 j H X 3 a d i V 4 j H E 4 Z u k + r 1 Q j X W 1 6 K 0 2 u y K d V / G 8 R g Y f X G O H R k N P A W 8 / o h w F H W A z M t P m G v H k z Z Q g / I m 6 G 2 g 6 d E p V y t y n C Q h H e P 8 Q T U E s D B B Q A A g A I A F J Z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W Y p b K I p H u A 4 A A A A R A A A A E w A c A E Z v c m 1 1 b G F z L 1 N l Y 3 R p b 2 4 x L m 0 g o h g A K K A U A A A A A A A A A A A A A A A A A A A A A A A A A A A A K 0 5 N L s n M z 1 M I h t C G 1 g B Q S w E C L Q A U A A I A C A B S W Y p b / T F 4 b a g A A A D 6 A A A A E g A A A A A A A A A A A A A A A A A A A A A A Q 2 9 u Z m l n L 1 B h Y 2 t h Z 2 U u e G 1 s U E s B A i 0 A F A A C A A g A U l m K W w / K 6 a u k A A A A 6 Q A A A B M A A A A A A A A A A A A A A A A A 9 A A A A F t D b 2 5 0 Z W 5 0 X 1 R 5 c G V z X S 5 4 b W x Q S w E C L Q A U A A I A C A B S W Y p b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t V a 8 + i A l k q C W / G j Z 8 K M V A A A A A A C A A A A A A A D Z g A A w A A A A B A A A A A E e z w J S 0 Z n z O x e V 2 t u W I j q A A A A A A S A A A C g A A A A E A A A A P 9 c G x R J W q E W U I G R Z k f a k x 9 Q A A A A 2 E 1 X c Z 8 i A K j n M 7 F d Z d 1 g / T Z N 2 L + 3 P d 3 X + F x 2 d M S q N V N R 1 g r a 2 d 2 u R q s l d 2 m K B a S 3 B j c r P o q P i o V R W d d O 8 w Y a n c B R c K M K 0 c Y + + C X d / 6 u O + a Y U A A A A N Z F O X i N Y I W 0 c V S 7 C 8 x M 9 e N f t e c k = < / D a t a M a s h u p > 
</file>

<file path=customXml/itemProps1.xml><?xml version="1.0" encoding="utf-8"?>
<ds:datastoreItem xmlns:ds="http://schemas.openxmlformats.org/officeDocument/2006/customXml" ds:itemID="{3C7CD7E4-A57C-476F-9AC4-AFE18A8445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38</vt:i4>
      </vt:variant>
      <vt:variant>
        <vt:lpstr>טווחים בעלי שם</vt:lpstr>
      </vt:variant>
      <vt:variant>
        <vt:i4>2</vt:i4>
      </vt:variant>
    </vt:vector>
  </HeadingPairs>
  <TitlesOfParts>
    <vt:vector size="40" baseType="lpstr">
      <vt:lpstr>רקע</vt:lpstr>
      <vt:lpstr>נתונים ד'-1</vt:lpstr>
      <vt:lpstr>איור ד'-1</vt:lpstr>
      <vt:lpstr>נתונים ד'-2</vt:lpstr>
      <vt:lpstr>איור ד'-2</vt:lpstr>
      <vt:lpstr>נתונים ד'-3</vt:lpstr>
      <vt:lpstr>איור ד'-3</vt:lpstr>
      <vt:lpstr>נתונים ד'-4</vt:lpstr>
      <vt:lpstr>איור ד'-4</vt:lpstr>
      <vt:lpstr>נתונים ד-5</vt:lpstr>
      <vt:lpstr>איור ד'-5</vt:lpstr>
      <vt:lpstr>נתונים ד'-6</vt:lpstr>
      <vt:lpstr>איור ד'-6</vt:lpstr>
      <vt:lpstr>נתונים ד'-7 (א)</vt:lpstr>
      <vt:lpstr>איור ד'-7 (א)</vt:lpstr>
      <vt:lpstr>נתונים ד'-7 (ב)</vt:lpstr>
      <vt:lpstr>איור ד'-7 (ב)</vt:lpstr>
      <vt:lpstr>נתונים ד'-8</vt:lpstr>
      <vt:lpstr>איור ד'-8</vt:lpstr>
      <vt:lpstr>נתונים ד'-9</vt:lpstr>
      <vt:lpstr>איור ד'-9</vt:lpstr>
      <vt:lpstr>נתונים ד'-10</vt:lpstr>
      <vt:lpstr>איור ד'-10</vt:lpstr>
      <vt:lpstr>נתונים ד'-11</vt:lpstr>
      <vt:lpstr>איור ד'-11</vt:lpstr>
      <vt:lpstr>נתונים ד'-12</vt:lpstr>
      <vt:lpstr>איור ד'-12</vt:lpstr>
      <vt:lpstr>נתונים ד'-13(א)</vt:lpstr>
      <vt:lpstr>נתונים ד'-13(ב)</vt:lpstr>
      <vt:lpstr>איור ד'-13(א)</vt:lpstr>
      <vt:lpstr>איור ד'-13(ב)</vt:lpstr>
      <vt:lpstr>נתונים ד-14</vt:lpstr>
      <vt:lpstr>איור ד'-14</vt:lpstr>
      <vt:lpstr>נתונים ד-15</vt:lpstr>
      <vt:lpstr>איור ד'-15</vt:lpstr>
      <vt:lpstr>נתונים ד 16</vt:lpstr>
      <vt:lpstr>איור ד'-16</vt:lpstr>
      <vt:lpstr>לוח אינדיקטורים</vt:lpstr>
      <vt:lpstr>'לוח אינדיקטורים'!_ftnref1</vt:lpstr>
      <vt:lpstr>'לוח אינדיקטורים'!_ftnref2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u022</dc:creator>
  <cp:lastModifiedBy>שיר אבוגנים</cp:lastModifiedBy>
  <cp:lastPrinted>2019-03-10T06:36:46Z</cp:lastPrinted>
  <dcterms:created xsi:type="dcterms:W3CDTF">2016-01-14T07:22:04Z</dcterms:created>
  <dcterms:modified xsi:type="dcterms:W3CDTF">2026-03-12T12:09:31Z</dcterms:modified>
</cp:coreProperties>
</file>