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LQMM\Eden\נתונים לאתר הבנק\"/>
    </mc:Choice>
  </mc:AlternateContent>
  <bookViews>
    <workbookView xWindow="0" yWindow="0" windowWidth="28800" windowHeight="11190"/>
  </bookViews>
  <sheets>
    <sheet name="פקדונות חודשים 340" sheetId="1" r:id="rId1"/>
  </sheets>
  <calcPr calcId="162913"/>
</workbook>
</file>

<file path=xl/calcChain.xml><?xml version="1.0" encoding="utf-8"?>
<calcChain xmlns="http://schemas.openxmlformats.org/spreadsheetml/2006/main">
  <c r="A147" i="1" l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<sst xmlns="http://schemas.openxmlformats.org/spreadsheetml/2006/main" count="10" uniqueCount="10">
  <si>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Value date</t>
  </si>
  <si>
    <t>Number of days</t>
  </si>
  <si>
    <t>Total allocation (NIS million)</t>
  </si>
  <si>
    <t>Amount requested (NIS million)</t>
  </si>
  <si>
    <t>Award after settlement (NIS million)</t>
  </si>
  <si>
    <t>Amount of the award (NIS million)</t>
  </si>
  <si>
    <t>Closing interest rate (%)</t>
  </si>
  <si>
    <t>Weighted interest rate after settlement</t>
  </si>
  <si>
    <t>Weighted interest rate (%)</t>
  </si>
  <si>
    <t>Percent of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</si>
</sst>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[$-F800]dddd\,\ mmmm\ dd\,\ yyyy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0" fontId="0" fillId="0" borderId="0" xfId="0" applyNumberFormat="1"/>
    <xf numFmtId="164" fontId="0" fillId="0" borderId="0" xfId="1" applyNumberFormat="1" applyFont="1"/>
    <xf numFmtId="165" fontId="0" fillId="0" borderId="0" xfId="0" applyNumberFormat="1"/>
    <xf numFmtId="0" fontId="18" fillId="0" borderId="0" xfId="0" applyNumberFormat="1" applyFont="1" applyAlignment="1">
      <alignment horizontal="center" wrapText="1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abSelected="1" workbookViewId="0">
      <selection activeCell="B7" sqref="B7"/>
    </sheetView>
  </sheetViews>
  <sheetFormatPr defaultRowHeight="14.25" x14ac:dyDescent="0.2"/>
  <cols>
    <col min="1" max="1" width="9" style="3"/>
    <col min="3" max="3" width="13" style="2" customWidth="1"/>
    <col min="4" max="4" width="11.625" style="2" customWidth="1"/>
    <col min="5" max="6" width="13.25" style="2" customWidth="1"/>
    <col min="7" max="7" width="11.625" customWidth="1"/>
    <col min="8" max="8" width="11.375" customWidth="1"/>
    <col min="9" max="9" width="12.25" customWidth="1"/>
    <col min="10" max="10" width="10.75" customWidth="1"/>
  </cols>
  <sheetData>
    <row r="1" spans="1:10" ht="6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2">
      <c r="A2" s="3" t="str">
        <f>"03/09/2026"</f>
        <v>03/09/2026</v>
      </c>
      <c r="B2">
        <v>49</v>
      </c>
      <c r="C2" s="2">
        <v>210002</v>
      </c>
      <c r="D2" s="2">
        <v>35000</v>
      </c>
      <c r="E2" s="2">
        <v>35000</v>
      </c>
      <c r="F2" s="2">
        <v>35000</v>
      </c>
      <c r="G2" s="1">
        <v>3.2599999999999997E-2</v>
      </c>
      <c r="H2" s="1">
        <v>3.2599999999999997E-2</v>
      </c>
      <c r="I2" s="1">
        <v>3.2599999999999997E-2</v>
      </c>
      <c r="J2" s="1">
        <v>0.1026</v>
      </c>
    </row>
    <row r="3" spans="1:10" x14ac:dyDescent="0.2">
      <c r="A3" s="3" t="str">
        <f>"09/07/2026"</f>
        <v>09/07/2026</v>
      </c>
      <c r="B3">
        <v>56</v>
      </c>
      <c r="C3" s="2">
        <v>175004</v>
      </c>
      <c r="D3" s="2">
        <v>35000</v>
      </c>
      <c r="E3" s="2">
        <v>35000</v>
      </c>
      <c r="F3" s="2">
        <v>35000</v>
      </c>
      <c r="G3" s="1">
        <v>3.5099999999999999E-2</v>
      </c>
      <c r="H3" s="1">
        <v>3.5099999999999999E-2</v>
      </c>
      <c r="I3" s="1">
        <v>3.5099999999999999E-2</v>
      </c>
      <c r="J3" s="1">
        <v>0.125</v>
      </c>
    </row>
    <row r="4" spans="1:10" x14ac:dyDescent="0.2">
      <c r="A4" s="3" t="str">
        <f>"28/05/2026"</f>
        <v>28/05/2026</v>
      </c>
      <c r="B4">
        <v>42</v>
      </c>
      <c r="C4" s="2">
        <v>175000</v>
      </c>
      <c r="D4" s="2">
        <v>35000</v>
      </c>
      <c r="E4" s="2">
        <v>35000</v>
      </c>
      <c r="F4" s="2">
        <v>35000</v>
      </c>
      <c r="G4" s="1">
        <v>3.7600000000000001E-2</v>
      </c>
      <c r="H4" s="1">
        <v>3.7600000000000001E-2</v>
      </c>
      <c r="I4" s="1">
        <v>3.7600000000000001E-2</v>
      </c>
      <c r="J4" s="1">
        <v>0.125</v>
      </c>
    </row>
    <row r="5" spans="1:10" x14ac:dyDescent="0.2">
      <c r="A5" s="3" t="str">
        <f>"26/03/2026"</f>
        <v>26/03/2026</v>
      </c>
      <c r="B5">
        <v>63</v>
      </c>
      <c r="C5" s="2">
        <v>164000</v>
      </c>
      <c r="D5" s="2">
        <v>35000</v>
      </c>
      <c r="E5" s="2">
        <v>35000</v>
      </c>
      <c r="F5" s="2">
        <v>35000</v>
      </c>
      <c r="G5" s="1">
        <v>4.0099999999999997E-2</v>
      </c>
      <c r="H5" s="1">
        <v>4.0099999999999997E-2</v>
      </c>
      <c r="I5" s="1">
        <v>4.0099999999999997E-2</v>
      </c>
      <c r="J5" s="1">
        <v>0.13420000000000001</v>
      </c>
    </row>
    <row r="6" spans="1:10" x14ac:dyDescent="0.2">
      <c r="A6" s="3" t="str">
        <f>"26/02/2026"</f>
        <v>26/02/2026</v>
      </c>
      <c r="B6">
        <v>28</v>
      </c>
      <c r="C6" s="2">
        <v>175011</v>
      </c>
      <c r="D6" s="2">
        <v>35000</v>
      </c>
      <c r="E6" s="2">
        <v>35000</v>
      </c>
      <c r="F6" s="2">
        <v>35000</v>
      </c>
      <c r="G6" s="1">
        <v>4.0099999999999997E-2</v>
      </c>
      <c r="H6" s="1">
        <v>4.0099999999999997E-2</v>
      </c>
      <c r="I6" s="1">
        <v>4.0099999999999997E-2</v>
      </c>
      <c r="J6" s="1">
        <v>0.1249</v>
      </c>
    </row>
    <row r="7" spans="1:10" x14ac:dyDescent="0.2">
      <c r="A7" s="3" t="str">
        <f>"08/01/2026"</f>
        <v>08/01/2026</v>
      </c>
      <c r="B7">
        <v>49</v>
      </c>
      <c r="C7" s="2">
        <v>175005</v>
      </c>
      <c r="D7" s="2">
        <v>35000</v>
      </c>
      <c r="E7" s="2">
        <v>35000</v>
      </c>
      <c r="F7" s="2">
        <v>35000</v>
      </c>
      <c r="G7" s="1">
        <v>4.0099999999999997E-2</v>
      </c>
      <c r="H7" s="1">
        <v>4.0099999999999997E-2</v>
      </c>
      <c r="I7" s="1">
        <v>4.0099999999999997E-2</v>
      </c>
      <c r="J7" s="1">
        <v>0.125</v>
      </c>
    </row>
    <row r="8" spans="1:10" x14ac:dyDescent="0.2">
      <c r="A8" s="3" t="str">
        <f>"27/11/2025"</f>
        <v>27/11/2025</v>
      </c>
      <c r="B8">
        <v>42</v>
      </c>
      <c r="C8" s="2">
        <v>175066</v>
      </c>
      <c r="D8" s="2">
        <v>35000</v>
      </c>
      <c r="E8" s="2">
        <v>35000</v>
      </c>
      <c r="F8" s="2">
        <v>35000</v>
      </c>
      <c r="G8" s="1">
        <v>4.2599999999999999E-2</v>
      </c>
      <c r="H8" s="1">
        <v>4.2599999999999999E-2</v>
      </c>
      <c r="I8" s="1">
        <v>4.2599999999999999E-2</v>
      </c>
      <c r="J8" s="1">
        <v>0.1249</v>
      </c>
    </row>
    <row r="9" spans="1:10" x14ac:dyDescent="0.2">
      <c r="A9" s="3" t="str">
        <f>"30/09/2025"</f>
        <v>30/09/2025</v>
      </c>
      <c r="B9">
        <v>58</v>
      </c>
      <c r="C9" s="2">
        <v>175088</v>
      </c>
      <c r="D9" s="2">
        <v>35000</v>
      </c>
      <c r="E9" s="2">
        <v>35000</v>
      </c>
      <c r="F9" s="2">
        <v>35000</v>
      </c>
      <c r="G9" s="1">
        <v>4.5100000000000001E-2</v>
      </c>
      <c r="H9" s="1">
        <v>4.5100000000000001E-2</v>
      </c>
      <c r="I9" s="1">
        <v>4.5100000000000001E-2</v>
      </c>
      <c r="J9" s="1">
        <v>0.1249</v>
      </c>
    </row>
    <row r="10" spans="1:10" x14ac:dyDescent="0.2">
      <c r="A10" s="3" t="str">
        <f>"21/08/2025"</f>
        <v>21/08/2025</v>
      </c>
      <c r="B10">
        <v>40</v>
      </c>
      <c r="C10" s="2">
        <v>175112</v>
      </c>
      <c r="D10" s="2">
        <v>35000</v>
      </c>
      <c r="E10" s="2">
        <v>35000</v>
      </c>
      <c r="F10" s="2">
        <v>35000</v>
      </c>
      <c r="G10" s="1">
        <v>4.5100000000000001E-2</v>
      </c>
      <c r="H10" s="1">
        <v>4.5100000000000001E-2</v>
      </c>
      <c r="I10" s="1">
        <v>4.5100000000000001E-2</v>
      </c>
      <c r="J10" s="1">
        <v>0.1249</v>
      </c>
    </row>
    <row r="11" spans="1:10" x14ac:dyDescent="0.2">
      <c r="A11" s="3" t="str">
        <f>"10/07/2025"</f>
        <v>10/07/2025</v>
      </c>
      <c r="B11">
        <v>42</v>
      </c>
      <c r="C11" s="2">
        <v>175128</v>
      </c>
      <c r="D11" s="2">
        <v>35000</v>
      </c>
      <c r="E11" s="2">
        <v>35000</v>
      </c>
      <c r="F11" s="2">
        <v>35000</v>
      </c>
      <c r="G11" s="1">
        <v>4.5100000000000001E-2</v>
      </c>
      <c r="H11" s="1">
        <v>4.5100000000000001E-2</v>
      </c>
      <c r="I11" s="1">
        <v>4.5100000000000001E-2</v>
      </c>
      <c r="J11" s="1">
        <v>0.1249</v>
      </c>
    </row>
    <row r="12" spans="1:10" x14ac:dyDescent="0.2">
      <c r="A12" s="3" t="str">
        <f>"29/05/2025"</f>
        <v>29/05/2025</v>
      </c>
      <c r="B12">
        <v>42</v>
      </c>
      <c r="C12" s="2">
        <v>175145</v>
      </c>
      <c r="D12" s="2">
        <v>35000</v>
      </c>
      <c r="E12" s="2">
        <v>35000</v>
      </c>
      <c r="F12" s="2">
        <v>35000</v>
      </c>
      <c r="G12" s="1">
        <v>4.5100000000000001E-2</v>
      </c>
      <c r="H12" s="1">
        <v>4.5100000000000001E-2</v>
      </c>
      <c r="I12" s="1">
        <v>4.5100000000000001E-2</v>
      </c>
      <c r="J12" s="1">
        <v>0.1249</v>
      </c>
    </row>
    <row r="13" spans="1:10" x14ac:dyDescent="0.2">
      <c r="A13" s="3" t="str">
        <f>"10/04/2025"</f>
        <v>10/04/2025</v>
      </c>
      <c r="B13">
        <v>49</v>
      </c>
      <c r="C13" s="2">
        <v>177669</v>
      </c>
      <c r="D13" s="2">
        <v>35000</v>
      </c>
      <c r="E13" s="2">
        <v>35000</v>
      </c>
      <c r="F13" s="2">
        <v>35000</v>
      </c>
      <c r="G13" s="1">
        <v>4.5100000000000001E-2</v>
      </c>
      <c r="H13" s="1">
        <v>4.5100000000000001E-2</v>
      </c>
      <c r="I13" s="1">
        <v>4.5100000000000001E-2</v>
      </c>
      <c r="J13" s="1">
        <v>0.1229</v>
      </c>
    </row>
    <row r="14" spans="1:10" x14ac:dyDescent="0.2">
      <c r="A14" s="3" t="str">
        <f>"27/02/2025"</f>
        <v>27/02/2025</v>
      </c>
      <c r="B14">
        <v>42</v>
      </c>
      <c r="C14" s="2">
        <v>175200</v>
      </c>
      <c r="D14" s="2">
        <v>35000</v>
      </c>
      <c r="E14" s="2">
        <v>35000</v>
      </c>
      <c r="F14" s="2">
        <v>35000</v>
      </c>
      <c r="G14" s="1">
        <v>4.5100000000000001E-2</v>
      </c>
      <c r="H14" s="1">
        <v>4.5100000000000001E-2</v>
      </c>
      <c r="I14" s="1">
        <v>4.5100000000000001E-2</v>
      </c>
      <c r="J14" s="1">
        <v>0.12479999999999999</v>
      </c>
    </row>
    <row r="15" spans="1:10" x14ac:dyDescent="0.2">
      <c r="A15" s="3" t="str">
        <f>"09/01/2025"</f>
        <v>09/01/2025</v>
      </c>
      <c r="B15">
        <v>49</v>
      </c>
      <c r="C15" s="2">
        <v>178543</v>
      </c>
      <c r="D15" s="2">
        <v>35000</v>
      </c>
      <c r="E15" s="2">
        <v>35000</v>
      </c>
      <c r="F15" s="2">
        <v>35000</v>
      </c>
      <c r="G15" s="1">
        <v>4.5100000000000001E-2</v>
      </c>
      <c r="H15" s="1">
        <v>4.5100000000000001E-2</v>
      </c>
      <c r="I15" s="1">
        <v>4.5100000000000001E-2</v>
      </c>
      <c r="J15" s="1">
        <v>0.12230000000000001</v>
      </c>
    </row>
    <row r="16" spans="1:10" x14ac:dyDescent="0.2">
      <c r="A16" s="3" t="str">
        <f>"28/11/2024"</f>
        <v>28/11/2024</v>
      </c>
      <c r="B16">
        <v>42</v>
      </c>
      <c r="C16" s="2">
        <v>178975</v>
      </c>
      <c r="D16" s="2">
        <v>35000</v>
      </c>
      <c r="E16" s="2">
        <v>35000</v>
      </c>
      <c r="F16" s="2">
        <v>35000</v>
      </c>
      <c r="G16" s="1">
        <v>4.5100000000000001E-2</v>
      </c>
      <c r="H16" s="1">
        <v>4.5100000000000001E-2</v>
      </c>
      <c r="I16" s="1">
        <v>4.5100000000000001E-2</v>
      </c>
      <c r="J16" s="1">
        <v>0.122</v>
      </c>
    </row>
    <row r="17" spans="1:10" x14ac:dyDescent="0.2">
      <c r="A17" s="3" t="str">
        <f>"10/10/2024"</f>
        <v>10/10/2024</v>
      </c>
      <c r="B17">
        <v>49</v>
      </c>
      <c r="C17" s="2">
        <v>178975</v>
      </c>
      <c r="D17" s="2">
        <v>35000</v>
      </c>
      <c r="E17" s="2">
        <v>35000</v>
      </c>
      <c r="F17" s="2">
        <v>35000</v>
      </c>
      <c r="G17" s="1">
        <v>4.5100000000000001E-2</v>
      </c>
      <c r="H17" s="1">
        <v>4.5100000000000001E-2</v>
      </c>
      <c r="I17" s="1">
        <v>4.5100000000000001E-2</v>
      </c>
      <c r="J17" s="1">
        <v>0.122</v>
      </c>
    </row>
    <row r="18" spans="1:10" x14ac:dyDescent="0.2">
      <c r="A18" s="3" t="str">
        <f>"29/08/2024"</f>
        <v>29/08/2024</v>
      </c>
      <c r="B18">
        <v>42</v>
      </c>
      <c r="C18" s="2">
        <v>178970</v>
      </c>
      <c r="D18" s="2">
        <v>35000</v>
      </c>
      <c r="E18" s="2">
        <v>35000</v>
      </c>
      <c r="F18" s="2">
        <v>35000</v>
      </c>
      <c r="G18" s="1">
        <v>4.5100000000000001E-2</v>
      </c>
      <c r="H18" s="1">
        <v>4.5100000000000001E-2</v>
      </c>
      <c r="I18" s="1">
        <v>4.5100000000000001E-2</v>
      </c>
      <c r="J18" s="1">
        <v>0.122</v>
      </c>
    </row>
    <row r="19" spans="1:10" x14ac:dyDescent="0.2">
      <c r="A19" s="3" t="str">
        <f>"11/07/2024"</f>
        <v>11/07/2024</v>
      </c>
      <c r="B19">
        <v>49</v>
      </c>
      <c r="C19" s="2">
        <v>179820</v>
      </c>
      <c r="D19" s="2">
        <v>35000</v>
      </c>
      <c r="E19" s="2">
        <v>35000</v>
      </c>
      <c r="F19" s="2">
        <v>35000</v>
      </c>
      <c r="G19" s="1">
        <v>4.5100000000000001E-2</v>
      </c>
      <c r="H19" s="1">
        <v>4.5100000000000001E-2</v>
      </c>
      <c r="I19" s="1">
        <v>4.5100000000000001E-2</v>
      </c>
      <c r="J19" s="1">
        <v>0.12130000000000001</v>
      </c>
    </row>
    <row r="20" spans="1:10" x14ac:dyDescent="0.2">
      <c r="A20" s="3" t="str">
        <f>"30/05/2024"</f>
        <v>30/05/2024</v>
      </c>
      <c r="B20">
        <v>42</v>
      </c>
      <c r="C20" s="2">
        <v>167822</v>
      </c>
      <c r="D20" s="2">
        <v>35000</v>
      </c>
      <c r="E20" s="2">
        <v>35000</v>
      </c>
      <c r="F20" s="2">
        <v>35000</v>
      </c>
      <c r="G20" s="1">
        <v>4.5100000000000001E-2</v>
      </c>
      <c r="H20" s="1">
        <v>4.5100000000000001E-2</v>
      </c>
      <c r="I20" s="1">
        <v>4.5100000000000001E-2</v>
      </c>
      <c r="J20" s="1">
        <v>0.13089999999999999</v>
      </c>
    </row>
    <row r="21" spans="1:10" x14ac:dyDescent="0.2">
      <c r="A21" s="3" t="str">
        <f>"11/04/2024"</f>
        <v>11/04/2024</v>
      </c>
      <c r="B21">
        <v>49</v>
      </c>
      <c r="C21" s="2">
        <v>169495</v>
      </c>
      <c r="D21" s="2">
        <v>35000</v>
      </c>
      <c r="E21" s="2">
        <v>35000</v>
      </c>
      <c r="F21" s="2">
        <v>35000</v>
      </c>
      <c r="G21" s="1">
        <v>4.5100000000000001E-2</v>
      </c>
      <c r="H21" s="1">
        <v>4.5100000000000001E-2</v>
      </c>
      <c r="I21" s="1">
        <v>4.5100000000000001E-2</v>
      </c>
      <c r="J21" s="1">
        <v>0.1295</v>
      </c>
    </row>
    <row r="22" spans="1:10" x14ac:dyDescent="0.2">
      <c r="A22" s="3" t="str">
        <f>"29/02/2024"</f>
        <v>29/02/2024</v>
      </c>
      <c r="B22">
        <v>42</v>
      </c>
      <c r="C22" s="2">
        <v>171123</v>
      </c>
      <c r="D22" s="2">
        <v>35000</v>
      </c>
      <c r="E22" s="2">
        <v>35000</v>
      </c>
      <c r="F22" s="2">
        <v>35000</v>
      </c>
      <c r="G22" s="1">
        <v>4.5100000000000001E-2</v>
      </c>
      <c r="H22" s="1">
        <v>4.5100000000000001E-2</v>
      </c>
      <c r="I22" s="1">
        <v>4.5100000000000001E-2</v>
      </c>
      <c r="J22" s="1">
        <v>0.12690000000000001</v>
      </c>
    </row>
    <row r="23" spans="1:10" x14ac:dyDescent="0.2">
      <c r="A23" s="3" t="str">
        <f>"04/01/2024"</f>
        <v>04/01/2024</v>
      </c>
      <c r="B23">
        <v>56</v>
      </c>
      <c r="C23" s="2">
        <v>179649</v>
      </c>
      <c r="D23" s="2">
        <v>35000</v>
      </c>
      <c r="E23" s="2">
        <v>35000</v>
      </c>
      <c r="F23" s="2">
        <v>35000</v>
      </c>
      <c r="G23" s="1">
        <v>4.5100000000000001E-2</v>
      </c>
      <c r="H23" s="1">
        <v>4.5100000000000001E-2</v>
      </c>
      <c r="I23" s="1">
        <v>4.5100000000000001E-2</v>
      </c>
      <c r="J23" s="1">
        <v>0.12139999999999999</v>
      </c>
    </row>
    <row r="24" spans="1:10" x14ac:dyDescent="0.2">
      <c r="A24" s="3" t="str">
        <f>"30/11/2023"</f>
        <v>30/11/2023</v>
      </c>
      <c r="B24">
        <v>35</v>
      </c>
      <c r="C24" s="2">
        <v>178082</v>
      </c>
      <c r="D24" s="2">
        <v>35000</v>
      </c>
      <c r="E24" s="2">
        <v>35000</v>
      </c>
      <c r="F24" s="2">
        <v>35000</v>
      </c>
      <c r="G24" s="1">
        <v>4.7600000000000003E-2</v>
      </c>
      <c r="H24" s="1">
        <v>4.7600000000000003E-2</v>
      </c>
      <c r="I24" s="1">
        <v>4.7600000000000003E-2</v>
      </c>
      <c r="J24" s="1">
        <v>0.1226</v>
      </c>
    </row>
    <row r="25" spans="1:10" x14ac:dyDescent="0.2">
      <c r="A25" s="3" t="str">
        <f>"26/10/2023"</f>
        <v>26/10/2023</v>
      </c>
      <c r="B25">
        <v>35</v>
      </c>
      <c r="C25" s="2">
        <v>177307</v>
      </c>
      <c r="D25" s="2">
        <v>35000</v>
      </c>
      <c r="E25" s="2">
        <v>35000</v>
      </c>
      <c r="F25" s="2">
        <v>35000</v>
      </c>
      <c r="G25" s="1">
        <v>4.7600000000000003E-2</v>
      </c>
      <c r="H25" s="1">
        <v>4.7600000000000003E-2</v>
      </c>
      <c r="I25" s="1">
        <v>4.7600000000000003E-2</v>
      </c>
      <c r="J25" s="1">
        <v>0.1232</v>
      </c>
    </row>
    <row r="26" spans="1:10" x14ac:dyDescent="0.2">
      <c r="A26" s="3" t="str">
        <f>"07/09/2023"</f>
        <v>07/09/2023</v>
      </c>
      <c r="B26">
        <v>49</v>
      </c>
      <c r="C26" s="2">
        <v>178077</v>
      </c>
      <c r="D26" s="2">
        <v>35000</v>
      </c>
      <c r="E26" s="2">
        <v>35000</v>
      </c>
      <c r="F26" s="2">
        <v>35000</v>
      </c>
      <c r="G26" s="1">
        <v>4.7600000000000003E-2</v>
      </c>
      <c r="H26" s="1">
        <v>4.7600000000000003E-2</v>
      </c>
      <c r="I26" s="1">
        <v>4.7600000000000003E-2</v>
      </c>
      <c r="J26" s="1">
        <v>0.1226</v>
      </c>
    </row>
    <row r="27" spans="1:10" x14ac:dyDescent="0.2">
      <c r="A27" s="3" t="str">
        <f>"13/07/2023"</f>
        <v>13/07/2023</v>
      </c>
      <c r="B27">
        <v>56</v>
      </c>
      <c r="C27" s="2">
        <v>174600</v>
      </c>
      <c r="D27" s="2">
        <v>35000</v>
      </c>
      <c r="E27" s="2">
        <v>35000</v>
      </c>
      <c r="F27" s="2">
        <v>35000</v>
      </c>
      <c r="G27" s="1">
        <v>4.7600000000000003E-2</v>
      </c>
      <c r="H27" s="1">
        <v>4.7600000000000003E-2</v>
      </c>
      <c r="I27" s="1">
        <v>4.7600000000000003E-2</v>
      </c>
      <c r="J27" s="1">
        <v>0.12529999999999999</v>
      </c>
    </row>
    <row r="28" spans="1:10" x14ac:dyDescent="0.2">
      <c r="A28" s="3" t="str">
        <f>"24/05/2023"</f>
        <v>24/05/2023</v>
      </c>
      <c r="B28">
        <v>50</v>
      </c>
      <c r="C28" s="2">
        <v>172308</v>
      </c>
      <c r="D28" s="2">
        <v>35000</v>
      </c>
      <c r="E28" s="2">
        <v>35000</v>
      </c>
      <c r="F28" s="2">
        <v>35000</v>
      </c>
      <c r="G28" s="1">
        <v>4.5100000000000001E-2</v>
      </c>
      <c r="H28" s="1">
        <v>4.5100000000000001E-2</v>
      </c>
      <c r="I28" s="1">
        <v>4.5100000000000001E-2</v>
      </c>
      <c r="J28" s="1">
        <v>0.12709999999999999</v>
      </c>
    </row>
    <row r="29" spans="1:10" x14ac:dyDescent="0.2">
      <c r="A29" s="3" t="str">
        <f>"30/03/2023"</f>
        <v>30/03/2023</v>
      </c>
      <c r="B29">
        <v>55</v>
      </c>
      <c r="C29" s="2">
        <v>172692</v>
      </c>
      <c r="D29" s="2">
        <v>35000</v>
      </c>
      <c r="E29" s="2">
        <v>35000</v>
      </c>
      <c r="F29" s="2">
        <v>35000</v>
      </c>
      <c r="G29" s="1">
        <v>4.2599999999999999E-2</v>
      </c>
      <c r="H29" s="1">
        <v>4.2599999999999999E-2</v>
      </c>
      <c r="I29" s="1">
        <v>4.2599999999999999E-2</v>
      </c>
      <c r="J29" s="1">
        <v>0.1268</v>
      </c>
    </row>
    <row r="30" spans="1:10" x14ac:dyDescent="0.2">
      <c r="A30" s="3" t="str">
        <f>"23/02/2023"</f>
        <v>23/02/2023</v>
      </c>
      <c r="B30">
        <v>35</v>
      </c>
      <c r="C30" s="2">
        <v>208333</v>
      </c>
      <c r="D30" s="2">
        <v>35000</v>
      </c>
      <c r="E30" s="2">
        <v>35000</v>
      </c>
      <c r="F30" s="2">
        <v>35000</v>
      </c>
      <c r="G30" s="1">
        <v>4.2599999999999999E-2</v>
      </c>
      <c r="H30" s="1">
        <v>4.2599999999999999E-2</v>
      </c>
      <c r="I30" s="1">
        <v>4.2599999999999999E-2</v>
      </c>
      <c r="J30" s="1">
        <v>0.10340000000000001</v>
      </c>
    </row>
    <row r="31" spans="1:10" x14ac:dyDescent="0.2">
      <c r="A31" s="3" t="str">
        <f>"05/01/2023"</f>
        <v>05/01/2023</v>
      </c>
      <c r="B31">
        <v>49</v>
      </c>
      <c r="C31" s="2">
        <v>212333</v>
      </c>
      <c r="D31" s="2">
        <v>35000</v>
      </c>
      <c r="E31" s="2">
        <v>35000</v>
      </c>
      <c r="F31" s="2">
        <v>35000</v>
      </c>
      <c r="G31" s="1">
        <v>3.7600000000000001E-2</v>
      </c>
      <c r="H31" s="1">
        <v>3.7600000000000001E-2</v>
      </c>
      <c r="I31" s="1">
        <v>3.7600000000000001E-2</v>
      </c>
      <c r="J31" s="1">
        <v>0.1014</v>
      </c>
    </row>
    <row r="32" spans="1:10" x14ac:dyDescent="0.2">
      <c r="A32" s="3" t="str">
        <f>"24/11/2022"</f>
        <v>24/11/2022</v>
      </c>
      <c r="B32">
        <v>42</v>
      </c>
      <c r="C32" s="2">
        <v>212000</v>
      </c>
      <c r="D32" s="2">
        <v>35000</v>
      </c>
      <c r="E32" s="2">
        <v>35000</v>
      </c>
      <c r="F32" s="2">
        <v>35000</v>
      </c>
      <c r="G32" s="1">
        <v>3.2599999999999997E-2</v>
      </c>
      <c r="H32" s="1">
        <v>3.2599999999999997E-2</v>
      </c>
      <c r="I32" s="1">
        <v>3.2599999999999997E-2</v>
      </c>
      <c r="J32" s="1">
        <v>0.10150000000000001</v>
      </c>
    </row>
    <row r="33" spans="1:10" x14ac:dyDescent="0.2">
      <c r="A33" s="3" t="str">
        <f>"06/10/2022"</f>
        <v>06/10/2022</v>
      </c>
      <c r="B33">
        <v>49</v>
      </c>
      <c r="C33" s="2">
        <v>212000</v>
      </c>
      <c r="D33" s="2">
        <v>35000</v>
      </c>
      <c r="E33" s="2">
        <v>35000</v>
      </c>
      <c r="F33" s="2">
        <v>35000</v>
      </c>
      <c r="G33" s="1">
        <v>2.01E-2</v>
      </c>
      <c r="H33" s="1">
        <v>2.01E-2</v>
      </c>
      <c r="I33" s="1">
        <v>2.01E-2</v>
      </c>
      <c r="J33" s="1">
        <v>0.10150000000000001</v>
      </c>
    </row>
    <row r="34" spans="1:10" x14ac:dyDescent="0.2">
      <c r="A34" s="3" t="str">
        <f>"25/08/2022"</f>
        <v>25/08/2022</v>
      </c>
      <c r="B34">
        <v>42</v>
      </c>
      <c r="C34" s="2">
        <v>212500</v>
      </c>
      <c r="D34" s="2">
        <v>35000</v>
      </c>
      <c r="E34" s="2">
        <v>35000</v>
      </c>
      <c r="F34" s="2">
        <v>35000</v>
      </c>
      <c r="G34" s="1">
        <v>2.01E-2</v>
      </c>
      <c r="H34" s="1">
        <v>2.01E-2</v>
      </c>
      <c r="I34" s="1">
        <v>2.01E-2</v>
      </c>
      <c r="J34" s="1">
        <v>0.1013</v>
      </c>
    </row>
    <row r="35" spans="1:10" x14ac:dyDescent="0.2">
      <c r="A35" s="3" t="str">
        <f>"07/07/2022"</f>
        <v>07/07/2022</v>
      </c>
      <c r="B35">
        <v>49</v>
      </c>
      <c r="C35" s="2">
        <v>209660</v>
      </c>
      <c r="D35" s="2">
        <v>35000</v>
      </c>
      <c r="E35" s="2">
        <v>35000</v>
      </c>
      <c r="F35" s="2">
        <v>35000</v>
      </c>
      <c r="G35" s="1">
        <v>1.26E-2</v>
      </c>
      <c r="H35" s="1">
        <v>1.26E-2</v>
      </c>
      <c r="I35" s="1">
        <v>1.26E-2</v>
      </c>
      <c r="J35" s="1">
        <v>0.12520000000000001</v>
      </c>
    </row>
    <row r="36" spans="1:10" x14ac:dyDescent="0.2">
      <c r="A36" s="3" t="str">
        <f>"26/05/2022"</f>
        <v>26/05/2022</v>
      </c>
      <c r="B36">
        <v>42</v>
      </c>
      <c r="C36" s="2">
        <v>205058</v>
      </c>
      <c r="D36" s="2">
        <v>35000</v>
      </c>
      <c r="E36" s="2">
        <v>35000</v>
      </c>
      <c r="F36" s="2">
        <v>35000</v>
      </c>
      <c r="G36" s="1">
        <v>7.6E-3</v>
      </c>
      <c r="H36" s="1">
        <v>7.6E-3</v>
      </c>
      <c r="I36" s="1">
        <v>7.6E-3</v>
      </c>
      <c r="J36" s="1">
        <v>0.12820000000000001</v>
      </c>
    </row>
    <row r="37" spans="1:10" x14ac:dyDescent="0.2">
      <c r="A37" s="3" t="str">
        <f>"14/04/2022"</f>
        <v>14/04/2022</v>
      </c>
      <c r="B37">
        <v>42</v>
      </c>
      <c r="C37" s="2">
        <v>202000</v>
      </c>
      <c r="D37" s="2">
        <v>35000</v>
      </c>
      <c r="E37" s="2">
        <v>35000</v>
      </c>
      <c r="F37" s="2">
        <v>35000</v>
      </c>
      <c r="G37" s="1">
        <v>3.5999999999999999E-3</v>
      </c>
      <c r="H37" s="1">
        <v>3.5999999999999999E-3</v>
      </c>
      <c r="I37" s="1">
        <v>3.5999999999999999E-3</v>
      </c>
      <c r="J37" s="1">
        <v>0.13020000000000001</v>
      </c>
    </row>
    <row r="38" spans="1:10" x14ac:dyDescent="0.2">
      <c r="A38" s="3" t="str">
        <f>"24/02/2022"</f>
        <v>24/02/2022</v>
      </c>
      <c r="B38">
        <v>49</v>
      </c>
      <c r="C38" s="2">
        <v>202000</v>
      </c>
      <c r="D38" s="2">
        <v>35000</v>
      </c>
      <c r="E38" s="2">
        <v>35000</v>
      </c>
      <c r="F38" s="2">
        <v>35000</v>
      </c>
      <c r="G38" s="1">
        <v>1.1000000000000001E-3</v>
      </c>
      <c r="H38" s="1">
        <v>1E-3</v>
      </c>
      <c r="I38" s="1">
        <v>1E-3</v>
      </c>
      <c r="J38" s="1">
        <v>8.2400000000000001E-2</v>
      </c>
    </row>
    <row r="39" spans="1:10" x14ac:dyDescent="0.2">
      <c r="A39" s="3" t="str">
        <f>"06/01/2022"</f>
        <v>06/01/2022</v>
      </c>
      <c r="B39">
        <v>49</v>
      </c>
      <c r="C39" s="2">
        <v>204000</v>
      </c>
      <c r="D39" s="2">
        <v>35000</v>
      </c>
      <c r="E39" s="2">
        <v>35000</v>
      </c>
      <c r="F39" s="2">
        <v>35000</v>
      </c>
      <c r="G39" s="1">
        <v>1.1000000000000001E-3</v>
      </c>
      <c r="H39" s="1">
        <v>1.1000000000000001E-3</v>
      </c>
      <c r="I39" s="1">
        <v>1.1000000000000001E-3</v>
      </c>
      <c r="J39" s="1">
        <v>0.12889999999999999</v>
      </c>
    </row>
    <row r="40" spans="1:10" x14ac:dyDescent="0.2">
      <c r="A40" s="3" t="str">
        <f>"25/11/2021"</f>
        <v>25/11/2021</v>
      </c>
      <c r="B40">
        <v>42</v>
      </c>
      <c r="C40" s="2">
        <v>196650</v>
      </c>
      <c r="D40" s="2">
        <v>35000</v>
      </c>
      <c r="E40" s="2">
        <v>35000</v>
      </c>
      <c r="F40" s="2">
        <v>35000</v>
      </c>
      <c r="G40" s="1">
        <v>1.1000000000000001E-3</v>
      </c>
      <c r="H40" s="1">
        <v>1.1000000000000001E-3</v>
      </c>
      <c r="I40" s="1">
        <v>1.1000000000000001E-3</v>
      </c>
      <c r="J40" s="1">
        <v>0.13389999999999999</v>
      </c>
    </row>
    <row r="41" spans="1:10" x14ac:dyDescent="0.2">
      <c r="A41" s="3" t="str">
        <f>"07/10/2021"</f>
        <v>07/10/2021</v>
      </c>
      <c r="B41">
        <v>49</v>
      </c>
      <c r="C41" s="2">
        <v>199150</v>
      </c>
      <c r="D41" s="2">
        <v>35000</v>
      </c>
      <c r="E41" s="2">
        <v>35000</v>
      </c>
      <c r="F41" s="2">
        <v>35000</v>
      </c>
      <c r="G41" s="1">
        <v>1.1000000000000001E-3</v>
      </c>
      <c r="H41" s="1">
        <v>1.1000000000000001E-3</v>
      </c>
      <c r="I41" s="1">
        <v>1.1000000000000001E-3</v>
      </c>
      <c r="J41" s="1">
        <v>0.13220000000000001</v>
      </c>
    </row>
    <row r="42" spans="1:10" x14ac:dyDescent="0.2">
      <c r="A42" s="3" t="str">
        <f>"26/08/2021"</f>
        <v>26/08/2021</v>
      </c>
      <c r="B42">
        <v>42</v>
      </c>
      <c r="C42" s="2">
        <v>198300</v>
      </c>
      <c r="D42" s="2">
        <v>35000</v>
      </c>
      <c r="E42" s="2">
        <v>35000</v>
      </c>
      <c r="F42" s="2">
        <v>35000</v>
      </c>
      <c r="G42" s="1">
        <v>1.1000000000000001E-3</v>
      </c>
      <c r="H42" s="1">
        <v>1.1000000000000001E-3</v>
      </c>
      <c r="I42" s="1">
        <v>1.1000000000000001E-3</v>
      </c>
      <c r="J42" s="1">
        <v>0.1328</v>
      </c>
    </row>
    <row r="43" spans="1:10" x14ac:dyDescent="0.2">
      <c r="A43" s="3" t="str">
        <f>"08/07/2021"</f>
        <v>08/07/2021</v>
      </c>
      <c r="B43">
        <v>49</v>
      </c>
      <c r="C43" s="2">
        <v>192250</v>
      </c>
      <c r="D43" s="2">
        <v>35000</v>
      </c>
      <c r="E43" s="2">
        <v>35000</v>
      </c>
      <c r="F43" s="2">
        <v>35000</v>
      </c>
      <c r="G43" s="1">
        <v>1.1000000000000001E-3</v>
      </c>
      <c r="H43" s="1">
        <v>1.1000000000000001E-3</v>
      </c>
      <c r="I43" s="1">
        <v>1.1000000000000001E-3</v>
      </c>
      <c r="J43" s="1">
        <v>0.13719999999999999</v>
      </c>
    </row>
    <row r="44" spans="1:10" x14ac:dyDescent="0.2">
      <c r="A44" s="3" t="str">
        <f>"03/06/2021"</f>
        <v>03/06/2021</v>
      </c>
      <c r="B44">
        <v>35</v>
      </c>
      <c r="C44" s="2">
        <v>189000</v>
      </c>
      <c r="D44" s="2">
        <v>35000</v>
      </c>
      <c r="E44" s="2">
        <v>35000</v>
      </c>
      <c r="F44" s="2">
        <v>35000</v>
      </c>
      <c r="G44" s="1">
        <v>1.1000000000000001E-3</v>
      </c>
      <c r="H44" s="1">
        <v>1.1000000000000001E-3</v>
      </c>
      <c r="I44" s="1">
        <v>1.1000000000000001E-3</v>
      </c>
      <c r="J44" s="1">
        <v>0.13969999999999999</v>
      </c>
    </row>
    <row r="45" spans="1:10" x14ac:dyDescent="0.2">
      <c r="A45" s="3" t="str">
        <f>"22/04/2021"</f>
        <v>22/04/2021</v>
      </c>
      <c r="B45">
        <v>42</v>
      </c>
      <c r="C45" s="2">
        <v>195085</v>
      </c>
      <c r="D45" s="2">
        <v>35000</v>
      </c>
      <c r="E45" s="2">
        <v>35000</v>
      </c>
      <c r="F45" s="2">
        <v>35000</v>
      </c>
      <c r="G45" s="1">
        <v>1.1000000000000001E-3</v>
      </c>
      <c r="H45" s="1">
        <v>1.1000000000000001E-3</v>
      </c>
      <c r="I45" s="1">
        <v>1.1000000000000001E-3</v>
      </c>
      <c r="J45" s="1">
        <v>0.1351</v>
      </c>
    </row>
    <row r="46" spans="1:10" x14ac:dyDescent="0.2">
      <c r="A46" s="3" t="str">
        <f>"25/02/2021"</f>
        <v>25/02/2021</v>
      </c>
      <c r="B46">
        <v>56</v>
      </c>
      <c r="C46" s="2">
        <v>192100</v>
      </c>
      <c r="D46" s="2">
        <v>35000</v>
      </c>
      <c r="E46" s="2">
        <v>35000</v>
      </c>
      <c r="F46" s="2">
        <v>35000</v>
      </c>
      <c r="G46" s="1">
        <v>1.1000000000000001E-3</v>
      </c>
      <c r="H46" s="1">
        <v>1.1000000000000001E-3</v>
      </c>
      <c r="I46" s="1">
        <v>1.1000000000000001E-3</v>
      </c>
      <c r="J46" s="1">
        <v>0.13730000000000001</v>
      </c>
    </row>
    <row r="47" spans="1:10" x14ac:dyDescent="0.2">
      <c r="A47" s="3" t="str">
        <f>"07/01/2021"</f>
        <v>07/01/2021</v>
      </c>
      <c r="B47">
        <v>49</v>
      </c>
      <c r="C47" s="2">
        <v>186365</v>
      </c>
      <c r="D47" s="2">
        <v>35000</v>
      </c>
      <c r="E47" s="2">
        <v>35000</v>
      </c>
      <c r="F47" s="2">
        <v>35000</v>
      </c>
      <c r="G47" s="1">
        <v>1.1000000000000001E-3</v>
      </c>
      <c r="H47" s="1">
        <v>1.1000000000000001E-3</v>
      </c>
      <c r="I47" s="1">
        <v>1.1000000000000001E-3</v>
      </c>
      <c r="J47" s="1">
        <v>0.14180000000000001</v>
      </c>
    </row>
    <row r="48" spans="1:10" x14ac:dyDescent="0.2">
      <c r="A48" s="3" t="str">
        <f>"03/12/2020"</f>
        <v>03/12/2020</v>
      </c>
      <c r="B48">
        <v>35</v>
      </c>
      <c r="C48" s="2">
        <v>186150</v>
      </c>
      <c r="D48" s="2">
        <v>35000</v>
      </c>
      <c r="E48" s="2">
        <v>35000</v>
      </c>
      <c r="F48" s="2">
        <v>35000</v>
      </c>
      <c r="G48" s="1">
        <v>1.1000000000000001E-3</v>
      </c>
      <c r="H48" s="1">
        <v>1.1000000000000001E-3</v>
      </c>
      <c r="I48" s="1">
        <v>1.1000000000000001E-3</v>
      </c>
      <c r="J48" s="1">
        <v>0.1419</v>
      </c>
    </row>
    <row r="49" spans="1:10" x14ac:dyDescent="0.2">
      <c r="A49" s="3" t="str">
        <f>"22/10/2020"</f>
        <v>22/10/2020</v>
      </c>
      <c r="B49">
        <v>42</v>
      </c>
      <c r="C49" s="2">
        <v>177522</v>
      </c>
      <c r="D49" s="2">
        <v>35000</v>
      </c>
      <c r="E49" s="2">
        <v>35000</v>
      </c>
      <c r="F49" s="2">
        <v>35000</v>
      </c>
      <c r="G49" s="1">
        <v>1.1000000000000001E-3</v>
      </c>
      <c r="H49" s="1">
        <v>1.1000000000000001E-3</v>
      </c>
      <c r="I49" s="1">
        <v>1.1000000000000001E-3</v>
      </c>
      <c r="J49" s="1">
        <v>0.1492</v>
      </c>
    </row>
    <row r="50" spans="1:10" x14ac:dyDescent="0.2">
      <c r="A50" s="3" t="str">
        <f>"27/08/2020"</f>
        <v>27/08/2020</v>
      </c>
      <c r="B50">
        <v>56</v>
      </c>
      <c r="C50" s="2">
        <v>172500</v>
      </c>
      <c r="D50" s="2">
        <v>35000</v>
      </c>
      <c r="E50" s="2">
        <v>35000</v>
      </c>
      <c r="F50" s="2">
        <v>35000</v>
      </c>
      <c r="G50" s="1">
        <v>1.1000000000000001E-3</v>
      </c>
      <c r="H50" s="1">
        <v>1.1000000000000001E-3</v>
      </c>
      <c r="I50" s="1">
        <v>1.1000000000000001E-3</v>
      </c>
      <c r="J50" s="1">
        <v>0.16919999999999999</v>
      </c>
    </row>
    <row r="51" spans="1:10" x14ac:dyDescent="0.2">
      <c r="A51" s="3" t="str">
        <f>"09/07/2020"</f>
        <v>09/07/2020</v>
      </c>
      <c r="B51">
        <v>49</v>
      </c>
      <c r="C51" s="2">
        <v>171200</v>
      </c>
      <c r="D51" s="2">
        <v>35000</v>
      </c>
      <c r="E51" s="2">
        <v>35000</v>
      </c>
      <c r="F51" s="2">
        <v>35000</v>
      </c>
      <c r="G51" s="1">
        <v>1.1000000000000001E-3</v>
      </c>
      <c r="H51" s="1">
        <v>1.1000000000000001E-3</v>
      </c>
      <c r="I51" s="1">
        <v>1.1000000000000001E-3</v>
      </c>
      <c r="J51" s="1">
        <v>0.18049999999999999</v>
      </c>
    </row>
    <row r="52" spans="1:10" x14ac:dyDescent="0.2">
      <c r="A52" s="3" t="str">
        <f>"27/05/2020"</f>
        <v>27/05/2020</v>
      </c>
      <c r="B52">
        <v>43</v>
      </c>
      <c r="C52" s="2">
        <v>156350</v>
      </c>
      <c r="D52" s="2">
        <v>35000</v>
      </c>
      <c r="E52" s="2">
        <v>35000</v>
      </c>
      <c r="F52" s="2">
        <v>35000</v>
      </c>
      <c r="G52" s="1">
        <v>1.1000000000000001E-3</v>
      </c>
      <c r="H52" s="1">
        <v>1.1000000000000001E-3</v>
      </c>
      <c r="I52" s="1">
        <v>1.1000000000000001E-3</v>
      </c>
      <c r="J52" s="1">
        <v>0.19819999999999999</v>
      </c>
    </row>
    <row r="53" spans="1:10" x14ac:dyDescent="0.2">
      <c r="A53" s="3" t="str">
        <f>"02/04/2020"</f>
        <v>02/04/2020</v>
      </c>
      <c r="B53">
        <v>55</v>
      </c>
      <c r="C53" s="2">
        <v>166500</v>
      </c>
      <c r="D53" s="2">
        <v>35000</v>
      </c>
      <c r="E53" s="2">
        <v>35000</v>
      </c>
      <c r="F53" s="2">
        <v>35000</v>
      </c>
      <c r="G53" s="1">
        <v>2.5999999999999999E-3</v>
      </c>
      <c r="H53" s="1">
        <v>2.5999999999999999E-3</v>
      </c>
      <c r="I53" s="1">
        <v>2.5999999999999999E-3</v>
      </c>
      <c r="J53" s="1">
        <v>0.1832</v>
      </c>
    </row>
    <row r="54" spans="1:10" x14ac:dyDescent="0.2">
      <c r="A54" s="3" t="str">
        <f>"27/02/2020"</f>
        <v>27/02/2020</v>
      </c>
      <c r="B54">
        <v>35</v>
      </c>
      <c r="C54" s="2">
        <v>172050</v>
      </c>
      <c r="D54" s="2">
        <v>35000</v>
      </c>
      <c r="E54" s="2">
        <v>35000</v>
      </c>
      <c r="F54" s="2">
        <v>35000</v>
      </c>
      <c r="G54" s="1">
        <v>2.5999999999999999E-3</v>
      </c>
      <c r="H54" s="1">
        <v>2.5999999999999999E-3</v>
      </c>
      <c r="I54" s="1">
        <v>2.5999999999999999E-3</v>
      </c>
      <c r="J54" s="1">
        <v>0.17710000000000001</v>
      </c>
    </row>
    <row r="55" spans="1:10" x14ac:dyDescent="0.2">
      <c r="A55" s="3" t="str">
        <f>"09/01/2020"</f>
        <v>09/01/2020</v>
      </c>
      <c r="B55">
        <v>49</v>
      </c>
      <c r="C55" s="2">
        <v>161750</v>
      </c>
      <c r="D55" s="2">
        <v>35000</v>
      </c>
      <c r="E55" s="2">
        <v>35000</v>
      </c>
      <c r="F55" s="2">
        <v>35000</v>
      </c>
      <c r="G55" s="1">
        <v>2.5999999999999999E-3</v>
      </c>
      <c r="H55" s="1">
        <v>2.5999999999999999E-3</v>
      </c>
      <c r="I55" s="1">
        <v>2.5999999999999999E-3</v>
      </c>
      <c r="J55" s="1">
        <v>0.1888</v>
      </c>
    </row>
    <row r="56" spans="1:10" x14ac:dyDescent="0.2">
      <c r="A56" s="3" t="str">
        <f>"28/11/2019"</f>
        <v>28/11/2019</v>
      </c>
      <c r="B56">
        <v>42</v>
      </c>
      <c r="C56" s="2">
        <v>150750</v>
      </c>
      <c r="D56" s="2">
        <v>35000</v>
      </c>
      <c r="E56" s="2">
        <v>35000</v>
      </c>
      <c r="F56" s="2">
        <v>35000</v>
      </c>
      <c r="G56" s="1">
        <v>2.5999999999999999E-3</v>
      </c>
      <c r="H56" s="1">
        <v>2.5999999999999999E-3</v>
      </c>
      <c r="I56" s="1">
        <v>2.5999999999999999E-3</v>
      </c>
      <c r="J56" s="1">
        <v>0.20849999999999999</v>
      </c>
    </row>
    <row r="57" spans="1:10" x14ac:dyDescent="0.2">
      <c r="A57" s="3" t="str">
        <f>"10/10/2019"</f>
        <v>10/10/2019</v>
      </c>
      <c r="B57">
        <v>49</v>
      </c>
      <c r="C57" s="2">
        <v>158750</v>
      </c>
      <c r="D57" s="2">
        <v>35000</v>
      </c>
      <c r="E57" s="2">
        <v>35000</v>
      </c>
      <c r="F57" s="2">
        <v>35000</v>
      </c>
      <c r="G57" s="1">
        <v>2.5999999999999999E-3</v>
      </c>
      <c r="H57" s="1">
        <v>2.5999999999999999E-3</v>
      </c>
      <c r="I57" s="1">
        <v>2.5999999999999999E-3</v>
      </c>
      <c r="J57" s="1">
        <v>0.19769999999999999</v>
      </c>
    </row>
    <row r="58" spans="1:10" x14ac:dyDescent="0.2">
      <c r="A58" s="3" t="str">
        <f>"29/08/2019"</f>
        <v>29/08/2019</v>
      </c>
      <c r="B58">
        <v>42</v>
      </c>
      <c r="C58" s="2">
        <v>151100</v>
      </c>
      <c r="D58" s="2">
        <v>35000</v>
      </c>
      <c r="E58" s="2">
        <v>35000</v>
      </c>
      <c r="F58" s="2">
        <v>35000</v>
      </c>
      <c r="G58" s="1">
        <v>2.5999999999999999E-3</v>
      </c>
      <c r="H58" s="1">
        <v>2.5999999999999999E-3</v>
      </c>
      <c r="I58" s="1">
        <v>2.5999999999999999E-3</v>
      </c>
      <c r="J58" s="1">
        <v>0.20799999999999999</v>
      </c>
    </row>
    <row r="59" spans="1:10" x14ac:dyDescent="0.2">
      <c r="A59" s="3" t="str">
        <f>"11/07/2019"</f>
        <v>11/07/2019</v>
      </c>
      <c r="B59">
        <v>49</v>
      </c>
      <c r="C59" s="2">
        <v>156850</v>
      </c>
      <c r="D59" s="2">
        <v>35000</v>
      </c>
      <c r="E59" s="2">
        <v>35000</v>
      </c>
      <c r="F59" s="2">
        <v>35000</v>
      </c>
      <c r="G59" s="1">
        <v>2.5999999999999999E-3</v>
      </c>
      <c r="H59" s="1">
        <v>2.5999999999999999E-3</v>
      </c>
      <c r="I59" s="1">
        <v>2.5999999999999999E-3</v>
      </c>
      <c r="J59" s="1">
        <v>0.19520000000000001</v>
      </c>
    </row>
    <row r="60" spans="1:10" x14ac:dyDescent="0.2">
      <c r="A60" s="3" t="str">
        <f>"23/05/2019"</f>
        <v>23/05/2019</v>
      </c>
      <c r="B60">
        <v>49</v>
      </c>
      <c r="C60" s="2">
        <v>152550</v>
      </c>
      <c r="D60" s="2">
        <v>35000</v>
      </c>
      <c r="E60" s="2">
        <v>35000</v>
      </c>
      <c r="F60" s="2">
        <v>35000</v>
      </c>
      <c r="G60" s="1">
        <v>2.5999999999999999E-3</v>
      </c>
      <c r="H60" s="1">
        <v>2.5999999999999999E-3</v>
      </c>
      <c r="I60" s="1">
        <v>2.5999999999999999E-3</v>
      </c>
      <c r="J60" s="1">
        <v>0.20599999999999999</v>
      </c>
    </row>
    <row r="61" spans="1:10" x14ac:dyDescent="0.2">
      <c r="A61" s="3" t="str">
        <f>"11/04/2019"</f>
        <v>11/04/2019</v>
      </c>
      <c r="B61">
        <v>42</v>
      </c>
      <c r="C61" s="2">
        <v>155140</v>
      </c>
      <c r="D61" s="2">
        <v>35000</v>
      </c>
      <c r="E61" s="2">
        <v>35000</v>
      </c>
      <c r="F61" s="2">
        <v>35000</v>
      </c>
      <c r="G61" s="1">
        <v>2.5999999999999999E-3</v>
      </c>
      <c r="H61" s="1">
        <v>2.5999999999999999E-3</v>
      </c>
      <c r="I61" s="1">
        <v>2.5999999999999999E-3</v>
      </c>
      <c r="J61" s="1">
        <v>0.20250000000000001</v>
      </c>
    </row>
    <row r="62" spans="1:10" x14ac:dyDescent="0.2">
      <c r="A62" s="3" t="str">
        <f>"28/02/2019"</f>
        <v>28/02/2019</v>
      </c>
      <c r="B62">
        <v>42</v>
      </c>
      <c r="C62" s="2">
        <v>152300</v>
      </c>
      <c r="D62" s="2">
        <v>35000</v>
      </c>
      <c r="E62" s="2">
        <v>35000</v>
      </c>
      <c r="F62" s="2">
        <v>35000</v>
      </c>
      <c r="G62" s="1">
        <v>2.5999999999999999E-3</v>
      </c>
      <c r="H62" s="1">
        <v>2.5999999999999999E-3</v>
      </c>
      <c r="I62" s="1">
        <v>2.5999999999999999E-3</v>
      </c>
      <c r="J62" s="1">
        <v>0.2064</v>
      </c>
    </row>
    <row r="63" spans="1:10" x14ac:dyDescent="0.2">
      <c r="A63" s="3" t="str">
        <f>"10/01/2019"</f>
        <v>10/01/2019</v>
      </c>
      <c r="B63">
        <v>49</v>
      </c>
      <c r="C63" s="2">
        <v>153510</v>
      </c>
      <c r="D63" s="2">
        <v>35000</v>
      </c>
      <c r="E63" s="2">
        <v>35000</v>
      </c>
      <c r="F63" s="2">
        <v>35000</v>
      </c>
      <c r="G63" s="1">
        <v>2.5999999999999999E-3</v>
      </c>
      <c r="H63" s="1">
        <v>2.5999999999999999E-3</v>
      </c>
      <c r="I63" s="1">
        <v>2.5999999999999999E-3</v>
      </c>
      <c r="J63" s="1">
        <v>0.20469999999999999</v>
      </c>
    </row>
    <row r="64" spans="1:10" x14ac:dyDescent="0.2">
      <c r="A64" s="3" t="str">
        <f>"29/11/2018"</f>
        <v>29/11/2018</v>
      </c>
      <c r="B64">
        <v>42</v>
      </c>
      <c r="C64" s="2">
        <v>154000</v>
      </c>
      <c r="D64" s="2">
        <v>35000</v>
      </c>
      <c r="E64" s="2">
        <v>35000</v>
      </c>
      <c r="F64" s="2">
        <v>35000</v>
      </c>
      <c r="G64" s="1">
        <v>2.5999999999999999E-3</v>
      </c>
      <c r="H64" s="1">
        <v>2.5999999999999999E-3</v>
      </c>
      <c r="I64" s="1">
        <v>2.5999999999999999E-3</v>
      </c>
      <c r="J64" s="1">
        <v>0.20399999999999999</v>
      </c>
    </row>
    <row r="65" spans="1:10" x14ac:dyDescent="0.2">
      <c r="A65" s="3" t="str">
        <f>"11/10/2018"</f>
        <v>11/10/2018</v>
      </c>
      <c r="B65">
        <v>49</v>
      </c>
      <c r="C65" s="2">
        <v>166100</v>
      </c>
      <c r="D65" s="2">
        <v>35000</v>
      </c>
      <c r="E65" s="2">
        <v>35000</v>
      </c>
      <c r="F65" s="2">
        <v>35000</v>
      </c>
      <c r="G65" s="1">
        <v>1.1000000000000001E-3</v>
      </c>
      <c r="H65" s="1">
        <v>1.1000000000000001E-3</v>
      </c>
      <c r="I65" s="1">
        <v>1.1000000000000001E-3</v>
      </c>
      <c r="J65" s="1">
        <v>0.1837</v>
      </c>
    </row>
    <row r="66" spans="1:10" x14ac:dyDescent="0.2">
      <c r="A66" s="3" t="str">
        <f>"02/09/2018"</f>
        <v>02/09/2018</v>
      </c>
      <c r="B66">
        <v>39</v>
      </c>
      <c r="C66" s="2">
        <v>165700</v>
      </c>
      <c r="D66" s="2">
        <v>35000</v>
      </c>
      <c r="E66" s="2">
        <v>35000</v>
      </c>
      <c r="F66" s="2">
        <v>35000</v>
      </c>
      <c r="G66" s="1">
        <v>1.1000000000000001E-3</v>
      </c>
      <c r="H66" s="1">
        <v>1.1000000000000001E-3</v>
      </c>
      <c r="I66" s="1">
        <v>1.1000000000000001E-3</v>
      </c>
      <c r="J66" s="1">
        <v>0.18410000000000001</v>
      </c>
    </row>
    <row r="67" spans="1:10" x14ac:dyDescent="0.2">
      <c r="A67" s="3" t="str">
        <f>"12/07/2018"</f>
        <v>12/07/2018</v>
      </c>
      <c r="B67">
        <v>52</v>
      </c>
      <c r="C67" s="2">
        <v>171206</v>
      </c>
      <c r="D67" s="2">
        <v>35000</v>
      </c>
      <c r="E67" s="2">
        <v>35000</v>
      </c>
      <c r="F67" s="2">
        <v>35000</v>
      </c>
      <c r="G67" s="1">
        <v>1.1000000000000001E-3</v>
      </c>
      <c r="H67" s="1">
        <v>1.1000000000000001E-3</v>
      </c>
      <c r="I67" s="1">
        <v>1.1000000000000001E-3</v>
      </c>
      <c r="J67" s="1">
        <v>0.17430000000000001</v>
      </c>
    </row>
    <row r="68" spans="1:10" x14ac:dyDescent="0.2">
      <c r="A68" s="3" t="str">
        <f>"31/05/2018"</f>
        <v>31/05/2018</v>
      </c>
      <c r="B68">
        <v>42</v>
      </c>
      <c r="C68" s="2">
        <v>145421</v>
      </c>
      <c r="D68" s="2">
        <v>35000</v>
      </c>
      <c r="E68" s="2">
        <v>35000</v>
      </c>
      <c r="F68" s="2">
        <v>35000</v>
      </c>
      <c r="G68" s="1">
        <v>1.1000000000000001E-3</v>
      </c>
      <c r="H68" s="1">
        <v>1.1000000000000001E-3</v>
      </c>
      <c r="I68" s="1">
        <v>1.1000000000000001E-3</v>
      </c>
      <c r="J68" s="1">
        <v>0.2344</v>
      </c>
    </row>
    <row r="69" spans="1:10" x14ac:dyDescent="0.2">
      <c r="A69" s="3" t="str">
        <f>"12/04/2018"</f>
        <v>12/04/2018</v>
      </c>
      <c r="B69">
        <v>49</v>
      </c>
      <c r="C69" s="2">
        <v>186959</v>
      </c>
      <c r="D69" s="2">
        <v>35000</v>
      </c>
      <c r="E69" s="2">
        <v>35000</v>
      </c>
      <c r="F69" s="2">
        <v>35000</v>
      </c>
      <c r="G69" s="1">
        <v>1.1000000000000001E-3</v>
      </c>
      <c r="H69" s="1">
        <v>1.1000000000000001E-3</v>
      </c>
      <c r="I69" s="1">
        <v>1.1000000000000001E-3</v>
      </c>
      <c r="J69" s="1">
        <v>0.1532</v>
      </c>
    </row>
    <row r="70" spans="1:10" x14ac:dyDescent="0.2">
      <c r="A70" s="3" t="str">
        <f>"28/02/2018"</f>
        <v>28/02/2018</v>
      </c>
      <c r="B70">
        <v>43</v>
      </c>
      <c r="C70" s="2">
        <v>186580</v>
      </c>
      <c r="D70" s="2">
        <v>35000</v>
      </c>
      <c r="E70" s="2">
        <v>35000</v>
      </c>
      <c r="F70" s="2">
        <v>35000</v>
      </c>
      <c r="G70" s="1">
        <v>1.1000000000000001E-3</v>
      </c>
      <c r="H70" s="1">
        <v>1.1000000000000001E-3</v>
      </c>
      <c r="I70" s="1">
        <v>1.1000000000000001E-3</v>
      </c>
      <c r="J70" s="1">
        <v>0.1552</v>
      </c>
    </row>
    <row r="71" spans="1:10" x14ac:dyDescent="0.2">
      <c r="A71" s="3" t="str">
        <f>"11/01/2018"</f>
        <v>11/01/2018</v>
      </c>
      <c r="B71">
        <v>48</v>
      </c>
      <c r="C71" s="2">
        <v>189300</v>
      </c>
      <c r="D71" s="2">
        <v>35000</v>
      </c>
      <c r="E71" s="2">
        <v>35000</v>
      </c>
      <c r="F71" s="2">
        <v>35000</v>
      </c>
      <c r="G71" s="1">
        <v>1.1000000000000001E-3</v>
      </c>
      <c r="H71" s="1">
        <v>1.1000000000000001E-3</v>
      </c>
      <c r="I71" s="1">
        <v>1.1000000000000001E-3</v>
      </c>
      <c r="J71" s="1">
        <v>0.15290000000000001</v>
      </c>
    </row>
    <row r="72" spans="1:10" x14ac:dyDescent="0.2">
      <c r="A72" s="3" t="str">
        <f>"30/11/2017"</f>
        <v>30/11/2017</v>
      </c>
      <c r="B72">
        <v>42</v>
      </c>
      <c r="C72" s="2">
        <v>184973</v>
      </c>
      <c r="D72" s="2">
        <v>35000</v>
      </c>
      <c r="E72" s="2">
        <v>35000</v>
      </c>
      <c r="F72" s="2">
        <v>35000</v>
      </c>
      <c r="G72" s="1">
        <v>1.1000000000000001E-3</v>
      </c>
      <c r="H72" s="1">
        <v>1.1000000000000001E-3</v>
      </c>
      <c r="I72" s="1">
        <v>1.1000000000000001E-3</v>
      </c>
      <c r="J72" s="1">
        <v>0.15709999999999999</v>
      </c>
    </row>
    <row r="73" spans="1:10" x14ac:dyDescent="0.2">
      <c r="A73" s="3" t="str">
        <f>"19/10/2017"</f>
        <v>19/10/2017</v>
      </c>
      <c r="B73">
        <v>42</v>
      </c>
      <c r="C73" s="2">
        <v>184680</v>
      </c>
      <c r="D73" s="2">
        <v>35000</v>
      </c>
      <c r="E73" s="2">
        <v>35000</v>
      </c>
      <c r="F73" s="2">
        <v>35000</v>
      </c>
      <c r="G73" s="1">
        <v>1.1000000000000001E-3</v>
      </c>
      <c r="H73" s="1">
        <v>1.1000000000000001E-3</v>
      </c>
      <c r="I73" s="1">
        <v>1.1000000000000001E-3</v>
      </c>
      <c r="J73" s="1">
        <v>0.15570000000000001</v>
      </c>
    </row>
    <row r="74" spans="1:10" x14ac:dyDescent="0.2">
      <c r="A74" s="3" t="str">
        <f>"31/08/2017"</f>
        <v>31/08/2017</v>
      </c>
      <c r="B74">
        <v>49</v>
      </c>
      <c r="C74" s="2">
        <v>174580</v>
      </c>
      <c r="D74" s="2">
        <v>35000</v>
      </c>
      <c r="E74" s="2">
        <v>35000</v>
      </c>
      <c r="F74" s="2">
        <v>35000</v>
      </c>
      <c r="G74" s="1">
        <v>1.1000000000000001E-3</v>
      </c>
      <c r="H74" s="1">
        <v>1.1000000000000001E-3</v>
      </c>
      <c r="I74" s="1">
        <v>1.1000000000000001E-3</v>
      </c>
      <c r="J74" s="1">
        <v>0.1585</v>
      </c>
    </row>
    <row r="75" spans="1:10" x14ac:dyDescent="0.2">
      <c r="A75" s="3" t="str">
        <f>"13/07/2017"</f>
        <v>13/07/2017</v>
      </c>
      <c r="B75">
        <v>49</v>
      </c>
      <c r="C75" s="2">
        <v>173580</v>
      </c>
      <c r="D75" s="2">
        <v>35000</v>
      </c>
      <c r="E75" s="2">
        <v>35000</v>
      </c>
      <c r="F75" s="2">
        <v>35000</v>
      </c>
      <c r="G75" s="1">
        <v>1.1000000000000001E-3</v>
      </c>
      <c r="H75" s="1">
        <v>1.1000000000000001E-3</v>
      </c>
      <c r="I75" s="1">
        <v>1.1000000000000001E-3</v>
      </c>
      <c r="J75" s="1">
        <v>0.1706</v>
      </c>
    </row>
    <row r="76" spans="1:10" x14ac:dyDescent="0.2">
      <c r="A76" s="3" t="str">
        <f>"01/06/2017"</f>
        <v>01/06/2017</v>
      </c>
      <c r="B76">
        <v>42</v>
      </c>
      <c r="C76" s="2">
        <v>174595</v>
      </c>
      <c r="D76" s="2">
        <v>35000</v>
      </c>
      <c r="E76" s="2">
        <v>35000</v>
      </c>
      <c r="F76" s="2">
        <v>35000</v>
      </c>
      <c r="G76" s="1">
        <v>1.1000000000000001E-3</v>
      </c>
      <c r="H76" s="1">
        <v>1.1000000000000001E-3</v>
      </c>
      <c r="I76" s="1">
        <v>1.1000000000000001E-3</v>
      </c>
      <c r="J76" s="1">
        <v>0.1691</v>
      </c>
    </row>
    <row r="77" spans="1:10" x14ac:dyDescent="0.2">
      <c r="A77" s="3" t="str">
        <f>"13/04/2017"</f>
        <v>13/04/2017</v>
      </c>
      <c r="B77">
        <v>49</v>
      </c>
      <c r="C77" s="2">
        <v>169450</v>
      </c>
      <c r="D77" s="2">
        <v>35000</v>
      </c>
      <c r="E77" s="2">
        <v>35000</v>
      </c>
      <c r="F77" s="2">
        <v>35000</v>
      </c>
      <c r="G77" s="1">
        <v>1E-3</v>
      </c>
      <c r="H77" s="1">
        <v>1E-3</v>
      </c>
      <c r="I77" s="1">
        <v>1E-3</v>
      </c>
      <c r="J77" s="1">
        <v>0.45879999999999999</v>
      </c>
    </row>
    <row r="78" spans="1:10" x14ac:dyDescent="0.2">
      <c r="A78" s="3" t="str">
        <f>"02/03/2017"</f>
        <v>02/03/2017</v>
      </c>
      <c r="B78">
        <v>42</v>
      </c>
      <c r="C78" s="2">
        <v>161850</v>
      </c>
      <c r="D78" s="2">
        <v>35000</v>
      </c>
      <c r="E78" s="2">
        <v>35000</v>
      </c>
      <c r="F78" s="2">
        <v>35000</v>
      </c>
      <c r="G78" s="1">
        <v>1.1000000000000001E-3</v>
      </c>
      <c r="H78" s="1">
        <v>1.1000000000000001E-3</v>
      </c>
      <c r="I78" s="1">
        <v>1.1000000000000001E-3</v>
      </c>
      <c r="J78" s="1">
        <v>0.18110000000000001</v>
      </c>
    </row>
    <row r="79" spans="1:10" x14ac:dyDescent="0.2">
      <c r="A79" s="3" t="str">
        <f>"26/01/2017"</f>
        <v>26/01/2017</v>
      </c>
      <c r="B79">
        <v>35</v>
      </c>
      <c r="C79" s="2">
        <v>165986</v>
      </c>
      <c r="D79" s="2">
        <v>35000</v>
      </c>
      <c r="E79" s="2">
        <v>35000</v>
      </c>
      <c r="F79" s="2">
        <v>35000</v>
      </c>
      <c r="G79" s="1">
        <v>1.1000000000000001E-3</v>
      </c>
      <c r="H79" s="1">
        <v>1.1000000000000001E-3</v>
      </c>
      <c r="I79" s="1">
        <v>1.1000000000000001E-3</v>
      </c>
      <c r="J79" s="1">
        <v>0.18429999999999999</v>
      </c>
    </row>
    <row r="80" spans="1:10" x14ac:dyDescent="0.2">
      <c r="A80" s="3" t="str">
        <f>"29/12/2016"</f>
        <v>29/12/2016</v>
      </c>
      <c r="B80">
        <v>28</v>
      </c>
      <c r="C80" s="2">
        <v>160000</v>
      </c>
      <c r="D80" s="2">
        <v>35000</v>
      </c>
      <c r="E80" s="2">
        <v>35000</v>
      </c>
      <c r="F80" s="2">
        <v>35000</v>
      </c>
      <c r="G80" s="1">
        <v>1.1000000000000001E-3</v>
      </c>
      <c r="H80" s="1">
        <v>1.1000000000000001E-3</v>
      </c>
      <c r="I80" s="1">
        <v>1.1000000000000001E-3</v>
      </c>
      <c r="J80" s="1">
        <v>0.19409999999999999</v>
      </c>
    </row>
    <row r="81" spans="1:10" x14ac:dyDescent="0.2">
      <c r="A81" s="3" t="str">
        <f>"01/12/2016"</f>
        <v>01/12/2016</v>
      </c>
      <c r="B81">
        <v>28</v>
      </c>
      <c r="C81" s="2">
        <v>165050</v>
      </c>
      <c r="D81" s="2">
        <v>35000</v>
      </c>
      <c r="E81" s="2">
        <v>35000</v>
      </c>
      <c r="F81" s="2">
        <v>35000</v>
      </c>
      <c r="G81" s="1">
        <v>1.1000000000000001E-3</v>
      </c>
      <c r="H81" s="1">
        <v>1.1000000000000001E-3</v>
      </c>
      <c r="I81" s="1">
        <v>1.1000000000000001E-3</v>
      </c>
      <c r="J81" s="1">
        <v>0.18690000000000001</v>
      </c>
    </row>
    <row r="82" spans="1:10" x14ac:dyDescent="0.2">
      <c r="A82" s="3" t="str">
        <f>"27/10/2016"</f>
        <v>27/10/2016</v>
      </c>
      <c r="B82">
        <v>35</v>
      </c>
      <c r="C82" s="2">
        <v>165164</v>
      </c>
      <c r="D82" s="2">
        <v>35000</v>
      </c>
      <c r="E82" s="2">
        <v>35000</v>
      </c>
      <c r="F82" s="2">
        <v>35000</v>
      </c>
      <c r="G82" s="1">
        <v>1.1000000000000001E-3</v>
      </c>
      <c r="H82" s="1">
        <v>1.1000000000000001E-3</v>
      </c>
      <c r="I82" s="1">
        <v>1.1000000000000001E-3</v>
      </c>
      <c r="J82" s="1">
        <v>0.18429999999999999</v>
      </c>
    </row>
    <row r="83" spans="1:10" x14ac:dyDescent="0.2">
      <c r="A83" s="3" t="str">
        <f>"29/09/2016"</f>
        <v>29/09/2016</v>
      </c>
      <c r="B83">
        <v>28</v>
      </c>
      <c r="C83" s="2">
        <v>160561</v>
      </c>
      <c r="D83" s="2">
        <v>35000</v>
      </c>
      <c r="E83" s="2">
        <v>35000</v>
      </c>
      <c r="F83" s="2">
        <v>35000</v>
      </c>
      <c r="G83" s="1">
        <v>1.1000000000000001E-3</v>
      </c>
      <c r="H83" s="1">
        <v>1.1000000000000001E-3</v>
      </c>
      <c r="I83" s="1">
        <v>1.1000000000000001E-3</v>
      </c>
      <c r="J83" s="1">
        <v>0.186</v>
      </c>
    </row>
    <row r="84" spans="1:10" x14ac:dyDescent="0.2">
      <c r="A84" s="3" t="str">
        <f>"01/09/2016"</f>
        <v>01/09/2016</v>
      </c>
      <c r="B84">
        <v>28</v>
      </c>
      <c r="C84" s="2">
        <v>161155</v>
      </c>
      <c r="D84" s="2">
        <v>35000</v>
      </c>
      <c r="E84" s="2">
        <v>35000</v>
      </c>
      <c r="F84" s="2">
        <v>35000</v>
      </c>
      <c r="G84" s="1">
        <v>1.1000000000000001E-3</v>
      </c>
      <c r="H84" s="1">
        <v>1.1000000000000001E-3</v>
      </c>
      <c r="I84" s="1">
        <v>1.1000000000000001E-3</v>
      </c>
      <c r="J84" s="1">
        <v>0.19059999999999999</v>
      </c>
    </row>
    <row r="85" spans="1:10" x14ac:dyDescent="0.2">
      <c r="A85" s="3" t="str">
        <f>"28/07/2016"</f>
        <v>28/07/2016</v>
      </c>
      <c r="B85">
        <v>35</v>
      </c>
      <c r="C85" s="2">
        <v>165351</v>
      </c>
      <c r="D85" s="2">
        <v>35000</v>
      </c>
      <c r="E85" s="2">
        <v>35000</v>
      </c>
      <c r="F85" s="2">
        <v>35000</v>
      </c>
      <c r="G85" s="1">
        <v>1.1000000000000001E-3</v>
      </c>
      <c r="H85" s="1">
        <v>1.1000000000000001E-3</v>
      </c>
      <c r="I85" s="1">
        <v>1.1000000000000001E-3</v>
      </c>
      <c r="J85" s="1">
        <v>0.18659999999999999</v>
      </c>
    </row>
    <row r="86" spans="1:10" x14ac:dyDescent="0.2">
      <c r="A86" s="3" t="str">
        <f>"30/06/2016"</f>
        <v>30/06/2016</v>
      </c>
      <c r="B86">
        <v>28</v>
      </c>
      <c r="C86" s="2">
        <v>176414</v>
      </c>
      <c r="D86" s="2">
        <v>35000</v>
      </c>
      <c r="E86" s="2">
        <v>35000</v>
      </c>
      <c r="F86" s="2">
        <v>35000</v>
      </c>
      <c r="G86" s="1">
        <v>1.1000000000000001E-3</v>
      </c>
      <c r="H86" s="1">
        <v>1.1000000000000001E-3</v>
      </c>
      <c r="I86" s="1">
        <v>1.1000000000000001E-3</v>
      </c>
      <c r="J86" s="1">
        <v>0.16869999999999999</v>
      </c>
    </row>
    <row r="87" spans="1:10" x14ac:dyDescent="0.2">
      <c r="A87" s="3" t="str">
        <f>"26/05/2016"</f>
        <v>26/05/2016</v>
      </c>
      <c r="B87">
        <v>35</v>
      </c>
      <c r="C87" s="2">
        <v>172200</v>
      </c>
      <c r="D87" s="2">
        <v>35000</v>
      </c>
      <c r="E87" s="2">
        <v>35000</v>
      </c>
      <c r="F87" s="2">
        <v>35000</v>
      </c>
      <c r="G87" s="1">
        <v>1.1000000000000001E-3</v>
      </c>
      <c r="H87" s="1">
        <v>1.1000000000000001E-3</v>
      </c>
      <c r="I87" s="1">
        <v>1.1000000000000001E-3</v>
      </c>
      <c r="J87" s="1">
        <v>0.19339999999999999</v>
      </c>
    </row>
    <row r="88" spans="1:10" x14ac:dyDescent="0.2">
      <c r="A88" s="3" t="str">
        <f>"27/04/2016"</f>
        <v>27/04/2016</v>
      </c>
      <c r="B88">
        <v>29</v>
      </c>
      <c r="C88" s="2">
        <v>185003</v>
      </c>
      <c r="D88" s="2">
        <v>35000</v>
      </c>
      <c r="E88" s="2">
        <v>35000</v>
      </c>
      <c r="F88" s="2">
        <v>35000</v>
      </c>
      <c r="G88" s="1">
        <v>1.1000000000000001E-3</v>
      </c>
      <c r="H88" s="1">
        <v>1.1000000000000001E-3</v>
      </c>
      <c r="I88" s="1">
        <v>1.1000000000000001E-3</v>
      </c>
      <c r="J88" s="1">
        <v>0.1676</v>
      </c>
    </row>
    <row r="89" spans="1:10" x14ac:dyDescent="0.2">
      <c r="A89" s="3" t="str">
        <f>"31/03/2016"</f>
        <v>31/03/2016</v>
      </c>
      <c r="B89">
        <v>27</v>
      </c>
      <c r="C89" s="2">
        <v>181766</v>
      </c>
      <c r="D89" s="2">
        <v>35000</v>
      </c>
      <c r="E89" s="2">
        <v>35000</v>
      </c>
      <c r="F89" s="2">
        <v>35000</v>
      </c>
      <c r="G89" s="1">
        <v>1.1000000000000001E-3</v>
      </c>
      <c r="H89" s="1">
        <v>1.1000000000000001E-3</v>
      </c>
      <c r="I89" s="1">
        <v>1.1000000000000001E-3</v>
      </c>
      <c r="J89" s="1">
        <v>0.16309999999999999</v>
      </c>
    </row>
    <row r="90" spans="1:10" x14ac:dyDescent="0.2">
      <c r="A90" s="3" t="str">
        <f>"25/02/2016"</f>
        <v>25/02/2016</v>
      </c>
      <c r="B90">
        <v>35</v>
      </c>
      <c r="C90" s="2">
        <v>176016</v>
      </c>
      <c r="D90" s="2">
        <v>35000</v>
      </c>
      <c r="E90" s="2">
        <v>35000</v>
      </c>
      <c r="F90" s="2">
        <v>35000</v>
      </c>
      <c r="G90" s="1">
        <v>1.1000000000000001E-3</v>
      </c>
      <c r="H90" s="1">
        <v>1.1000000000000001E-3</v>
      </c>
      <c r="I90" s="1">
        <v>1.1000000000000001E-3</v>
      </c>
      <c r="J90" s="1">
        <v>0.1711</v>
      </c>
    </row>
    <row r="91" spans="1:10" x14ac:dyDescent="0.2">
      <c r="A91" s="3" t="str">
        <f>"28/01/2016"</f>
        <v>28/01/2016</v>
      </c>
      <c r="B91">
        <v>28</v>
      </c>
      <c r="C91" s="2">
        <v>168937</v>
      </c>
      <c r="D91" s="2">
        <v>35000</v>
      </c>
      <c r="E91" s="2">
        <v>35000</v>
      </c>
      <c r="F91" s="2">
        <v>35000</v>
      </c>
      <c r="G91" s="1">
        <v>1.1000000000000001E-3</v>
      </c>
      <c r="H91" s="1">
        <v>1.1000000000000001E-3</v>
      </c>
      <c r="I91" s="1">
        <v>1.1000000000000001E-3</v>
      </c>
      <c r="J91" s="1">
        <v>0.186</v>
      </c>
    </row>
    <row r="92" spans="1:10" x14ac:dyDescent="0.2">
      <c r="A92" s="3" t="str">
        <f>"31/12/2015"</f>
        <v>31/12/2015</v>
      </c>
      <c r="B92">
        <v>28</v>
      </c>
      <c r="C92" s="2">
        <v>168130</v>
      </c>
      <c r="D92" s="2">
        <v>35000</v>
      </c>
      <c r="E92" s="2">
        <v>35000</v>
      </c>
      <c r="F92" s="2">
        <v>35000</v>
      </c>
      <c r="G92" s="1">
        <v>1.1000000000000001E-3</v>
      </c>
      <c r="H92" s="1">
        <v>1.1000000000000001E-3</v>
      </c>
      <c r="I92" s="1">
        <v>1.1000000000000001E-3</v>
      </c>
      <c r="J92" s="1">
        <v>0.20630000000000001</v>
      </c>
    </row>
    <row r="93" spans="1:10" x14ac:dyDescent="0.2">
      <c r="A93" s="3" t="str">
        <f>"26/11/2015"</f>
        <v>26/11/2015</v>
      </c>
      <c r="B93">
        <v>35</v>
      </c>
      <c r="C93" s="2">
        <v>151936</v>
      </c>
      <c r="D93" s="2">
        <v>35000</v>
      </c>
      <c r="E93" s="2">
        <v>35000</v>
      </c>
      <c r="F93" s="2">
        <v>35000</v>
      </c>
      <c r="G93" s="1">
        <v>1.1000000000000001E-3</v>
      </c>
      <c r="H93" s="1">
        <v>1.1000000000000001E-3</v>
      </c>
      <c r="I93" s="1">
        <v>1.1000000000000001E-3</v>
      </c>
      <c r="J93" s="1">
        <v>0.2283</v>
      </c>
    </row>
    <row r="94" spans="1:10" x14ac:dyDescent="0.2">
      <c r="A94" s="3" t="str">
        <f>"29/10/2015"</f>
        <v>29/10/2015</v>
      </c>
      <c r="B94">
        <v>28</v>
      </c>
      <c r="C94" s="2">
        <v>172665</v>
      </c>
      <c r="D94" s="2">
        <v>35000</v>
      </c>
      <c r="E94" s="2">
        <v>35000</v>
      </c>
      <c r="F94" s="2">
        <v>35000</v>
      </c>
      <c r="G94" s="1">
        <v>1.1000000000000001E-3</v>
      </c>
      <c r="H94" s="1">
        <v>1.1000000000000001E-3</v>
      </c>
      <c r="I94" s="1">
        <v>1.1000000000000001E-3</v>
      </c>
      <c r="J94" s="1">
        <v>0.20050000000000001</v>
      </c>
    </row>
    <row r="95" spans="1:10" x14ac:dyDescent="0.2">
      <c r="A95" s="3" t="str">
        <f>"01/10/2015"</f>
        <v>01/10/2015</v>
      </c>
      <c r="B95">
        <v>28</v>
      </c>
      <c r="C95" s="2">
        <v>183350</v>
      </c>
      <c r="D95" s="2">
        <v>35000</v>
      </c>
      <c r="E95" s="2">
        <v>35000</v>
      </c>
      <c r="F95" s="2">
        <v>35000</v>
      </c>
      <c r="G95" s="1">
        <v>1.1000000000000001E-3</v>
      </c>
      <c r="H95" s="1">
        <v>1.1000000000000001E-3</v>
      </c>
      <c r="I95" s="1">
        <v>1.1000000000000001E-3</v>
      </c>
      <c r="J95" s="1">
        <v>0.18909999999999999</v>
      </c>
    </row>
    <row r="96" spans="1:10" x14ac:dyDescent="0.2">
      <c r="A96" s="3" t="str">
        <f>"27/08/2015"</f>
        <v>27/08/2015</v>
      </c>
      <c r="B96">
        <v>35</v>
      </c>
      <c r="C96" s="2">
        <v>174484</v>
      </c>
      <c r="D96" s="2">
        <v>35000</v>
      </c>
      <c r="E96" s="2">
        <v>35000</v>
      </c>
      <c r="F96" s="2">
        <v>35000</v>
      </c>
      <c r="G96" s="1">
        <v>1.1000000000000001E-3</v>
      </c>
      <c r="H96" s="1">
        <v>1.1000000000000001E-3</v>
      </c>
      <c r="I96" s="1">
        <v>1.1000000000000001E-3</v>
      </c>
      <c r="J96" s="1">
        <v>0.1988</v>
      </c>
    </row>
    <row r="97" spans="1:10" x14ac:dyDescent="0.2">
      <c r="A97" s="3" t="str">
        <f>"30/07/2015"</f>
        <v>30/07/2015</v>
      </c>
      <c r="B97">
        <v>28</v>
      </c>
      <c r="C97" s="2">
        <v>174979</v>
      </c>
      <c r="D97" s="2">
        <v>35000</v>
      </c>
      <c r="E97" s="2">
        <v>35000</v>
      </c>
      <c r="F97" s="2">
        <v>35000</v>
      </c>
      <c r="G97" s="1">
        <v>1.1000000000000001E-3</v>
      </c>
      <c r="H97" s="1">
        <v>1.1000000000000001E-3</v>
      </c>
      <c r="I97" s="1">
        <v>1.1000000000000001E-3</v>
      </c>
      <c r="J97" s="1">
        <v>0.19819999999999999</v>
      </c>
    </row>
    <row r="98" spans="1:10" x14ac:dyDescent="0.2">
      <c r="A98" s="3" t="str">
        <f>"25/06/2015"</f>
        <v>25/06/2015</v>
      </c>
      <c r="B98">
        <v>35</v>
      </c>
      <c r="C98" s="2">
        <v>179084</v>
      </c>
      <c r="D98" s="2">
        <v>35000</v>
      </c>
      <c r="E98" s="2">
        <v>35000</v>
      </c>
      <c r="F98" s="2">
        <v>35000</v>
      </c>
      <c r="G98" s="1">
        <v>1.1000000000000001E-3</v>
      </c>
      <c r="H98" s="1">
        <v>1.1000000000000001E-3</v>
      </c>
      <c r="I98" s="1">
        <v>1.1000000000000001E-3</v>
      </c>
      <c r="J98" s="1">
        <v>0.19359999999999999</v>
      </c>
    </row>
    <row r="99" spans="1:10" x14ac:dyDescent="0.2">
      <c r="A99" s="3" t="str">
        <f>"28/05/2015"</f>
        <v>28/05/2015</v>
      </c>
      <c r="B99">
        <v>28</v>
      </c>
      <c r="C99" s="2">
        <v>194710</v>
      </c>
      <c r="D99" s="2">
        <v>35000</v>
      </c>
      <c r="E99" s="2">
        <v>35000</v>
      </c>
      <c r="F99" s="2">
        <v>35000</v>
      </c>
      <c r="G99" s="1">
        <v>1.1000000000000001E-3</v>
      </c>
      <c r="H99" s="1">
        <v>1.1000000000000001E-3</v>
      </c>
      <c r="I99" s="1">
        <v>1.1000000000000001E-3</v>
      </c>
      <c r="J99" s="1">
        <v>0.17810000000000001</v>
      </c>
    </row>
    <row r="100" spans="1:10" x14ac:dyDescent="0.2">
      <c r="A100" s="3" t="str">
        <f>"30/04/2015"</f>
        <v>30/04/2015</v>
      </c>
      <c r="B100">
        <v>28</v>
      </c>
      <c r="C100" s="2">
        <v>187510</v>
      </c>
      <c r="D100" s="2">
        <v>35000</v>
      </c>
      <c r="E100" s="2">
        <v>35000</v>
      </c>
      <c r="F100" s="2">
        <v>35000</v>
      </c>
      <c r="G100" s="1">
        <v>1.1000000000000001E-3</v>
      </c>
      <c r="H100" s="1">
        <v>1.1000000000000001E-3</v>
      </c>
      <c r="I100" s="1">
        <v>1.1000000000000001E-3</v>
      </c>
      <c r="J100" s="1">
        <v>0.18490000000000001</v>
      </c>
    </row>
    <row r="101" spans="1:10" x14ac:dyDescent="0.2">
      <c r="A101" s="3" t="str">
        <f>"26/03/2015"</f>
        <v>26/03/2015</v>
      </c>
      <c r="B101">
        <v>35</v>
      </c>
      <c r="C101" s="2">
        <v>177680</v>
      </c>
      <c r="D101" s="2">
        <v>35000</v>
      </c>
      <c r="E101" s="2">
        <v>35000</v>
      </c>
      <c r="F101" s="2">
        <v>35000</v>
      </c>
      <c r="G101" s="1">
        <v>1.1000000000000001E-3</v>
      </c>
      <c r="H101" s="1">
        <v>1.1000000000000001E-3</v>
      </c>
      <c r="I101" s="1">
        <v>1.1000000000000001E-3</v>
      </c>
      <c r="J101" s="1">
        <v>0.19520000000000001</v>
      </c>
    </row>
    <row r="102" spans="1:10" x14ac:dyDescent="0.2">
      <c r="A102" s="3" t="str">
        <f>"26/02/2015"</f>
        <v>26/02/2015</v>
      </c>
      <c r="B102">
        <v>28</v>
      </c>
      <c r="C102" s="2">
        <v>180191</v>
      </c>
      <c r="D102" s="2">
        <v>35000</v>
      </c>
      <c r="E102" s="2">
        <v>35000</v>
      </c>
      <c r="F102" s="2">
        <v>35000</v>
      </c>
      <c r="G102" s="1">
        <v>1.1000000000000001E-3</v>
      </c>
      <c r="H102" s="1">
        <v>1.1000000000000001E-3</v>
      </c>
      <c r="I102" s="1">
        <v>1.1000000000000001E-3</v>
      </c>
      <c r="J102" s="1">
        <v>0.19239999999999999</v>
      </c>
    </row>
    <row r="103" spans="1:10" x14ac:dyDescent="0.2">
      <c r="A103" s="3" t="str">
        <f>"29/01/2015"</f>
        <v>29/01/2015</v>
      </c>
      <c r="B103">
        <v>28</v>
      </c>
      <c r="C103" s="2">
        <v>127530</v>
      </c>
      <c r="D103" s="2">
        <v>35000</v>
      </c>
      <c r="E103" s="2">
        <v>35000</v>
      </c>
      <c r="F103" s="2">
        <v>30000</v>
      </c>
      <c r="G103" s="1">
        <v>2.5999999999999999E-3</v>
      </c>
      <c r="H103" s="1">
        <v>2.5999999999999999E-3</v>
      </c>
      <c r="I103" s="1">
        <v>2.5999999999999999E-3</v>
      </c>
      <c r="J103" s="1">
        <v>0.2424</v>
      </c>
    </row>
    <row r="104" spans="1:10" x14ac:dyDescent="0.2">
      <c r="A104" s="3" t="str">
        <f>"01/01/2015"</f>
        <v>01/01/2015</v>
      </c>
      <c r="B104">
        <v>28</v>
      </c>
      <c r="C104" s="2">
        <v>118971</v>
      </c>
      <c r="D104" s="2">
        <v>35000</v>
      </c>
      <c r="E104" s="2">
        <v>35000</v>
      </c>
      <c r="F104" s="2">
        <v>35000</v>
      </c>
      <c r="G104" s="1">
        <v>2.5999999999999999E-3</v>
      </c>
      <c r="H104" s="1">
        <v>2.5999999999999999E-3</v>
      </c>
      <c r="I104" s="1">
        <v>2.5999999999999999E-3</v>
      </c>
      <c r="J104" s="1">
        <v>0.2918</v>
      </c>
    </row>
    <row r="105" spans="1:10" x14ac:dyDescent="0.2">
      <c r="A105" s="3" t="str">
        <f>"04/12/2014"</f>
        <v>04/12/2014</v>
      </c>
      <c r="B105">
        <v>28</v>
      </c>
      <c r="C105" s="2">
        <v>21850</v>
      </c>
      <c r="D105" s="2">
        <v>5000</v>
      </c>
      <c r="E105" s="2">
        <v>5000</v>
      </c>
      <c r="F105" s="2">
        <v>5000</v>
      </c>
      <c r="G105" s="1">
        <v>2.5999999999999999E-3</v>
      </c>
      <c r="H105" s="1">
        <v>2.5999999999999999E-3</v>
      </c>
      <c r="I105" s="1">
        <v>2.5999999999999999E-3</v>
      </c>
      <c r="J105" s="1">
        <v>0.21629999999999999</v>
      </c>
    </row>
    <row r="106" spans="1:10" x14ac:dyDescent="0.2">
      <c r="A106" s="3" t="str">
        <f>"27/11/2014"</f>
        <v>27/11/2014</v>
      </c>
      <c r="B106">
        <v>35</v>
      </c>
      <c r="C106" s="2">
        <v>93220</v>
      </c>
      <c r="D106" s="2">
        <v>35000</v>
      </c>
      <c r="E106" s="2">
        <v>35000</v>
      </c>
      <c r="F106" s="2">
        <v>35000</v>
      </c>
      <c r="G106" s="1">
        <v>2.5999999999999999E-3</v>
      </c>
      <c r="H106" s="1">
        <v>2.5999999999999999E-3</v>
      </c>
      <c r="I106" s="1">
        <v>2.5999999999999999E-3</v>
      </c>
      <c r="J106" s="1">
        <v>0.37309999999999999</v>
      </c>
    </row>
    <row r="107" spans="1:10" x14ac:dyDescent="0.2">
      <c r="A107" s="3" t="str">
        <f>"30/10/2014"</f>
        <v>30/10/2014</v>
      </c>
      <c r="B107">
        <v>28</v>
      </c>
      <c r="C107" s="2">
        <v>110015</v>
      </c>
      <c r="D107" s="2">
        <v>35000</v>
      </c>
      <c r="E107" s="2">
        <v>35000</v>
      </c>
      <c r="F107" s="2">
        <v>35000</v>
      </c>
      <c r="G107" s="1">
        <v>2.5999999999999999E-3</v>
      </c>
      <c r="H107" s="1">
        <v>2.5999999999999999E-3</v>
      </c>
      <c r="I107" s="1">
        <v>2.5999999999999999E-3</v>
      </c>
      <c r="J107" s="1">
        <v>0.31280000000000002</v>
      </c>
    </row>
    <row r="108" spans="1:10" x14ac:dyDescent="0.2">
      <c r="A108" s="3" t="str">
        <f>"28/09/2014"</f>
        <v>28/09/2014</v>
      </c>
      <c r="B108">
        <v>32</v>
      </c>
      <c r="C108" s="2">
        <v>93450</v>
      </c>
      <c r="D108" s="2">
        <v>35000</v>
      </c>
      <c r="E108" s="2">
        <v>35000</v>
      </c>
      <c r="F108" s="2">
        <v>35000</v>
      </c>
      <c r="G108" s="1">
        <v>2.5999999999999999E-3</v>
      </c>
      <c r="H108" s="1">
        <v>2.5999999999999999E-3</v>
      </c>
      <c r="I108" s="1">
        <v>2.5999999999999999E-3</v>
      </c>
      <c r="J108" s="1">
        <v>0.3725</v>
      </c>
    </row>
    <row r="109" spans="1:10" x14ac:dyDescent="0.2">
      <c r="A109" s="3" t="str">
        <f>"28/08/2014"</f>
        <v>28/08/2014</v>
      </c>
      <c r="B109">
        <v>31</v>
      </c>
      <c r="C109" s="2">
        <v>96590</v>
      </c>
      <c r="D109" s="2">
        <v>35000</v>
      </c>
      <c r="E109" s="2">
        <v>35000</v>
      </c>
      <c r="F109" s="2">
        <v>35000</v>
      </c>
      <c r="G109" s="1">
        <v>2.5999999999999999E-3</v>
      </c>
      <c r="H109" s="1">
        <v>2.5999999999999999E-3</v>
      </c>
      <c r="I109" s="1">
        <v>2.5999999999999999E-3</v>
      </c>
      <c r="J109" s="1">
        <v>0.3604</v>
      </c>
    </row>
    <row r="110" spans="1:10" x14ac:dyDescent="0.2">
      <c r="A110" s="3" t="str">
        <f>"31/07/2014"</f>
        <v>31/07/2014</v>
      </c>
      <c r="B110">
        <v>28</v>
      </c>
      <c r="C110" s="2">
        <v>91070</v>
      </c>
      <c r="D110" s="2">
        <v>30000</v>
      </c>
      <c r="E110" s="2">
        <v>30000</v>
      </c>
      <c r="F110" s="2">
        <v>30000</v>
      </c>
      <c r="G110" s="1">
        <v>5.1000000000000004E-3</v>
      </c>
      <c r="H110" s="1">
        <v>5.1000000000000004E-3</v>
      </c>
      <c r="I110" s="1">
        <v>5.1000000000000004E-3</v>
      </c>
      <c r="J110" s="1">
        <v>0.32719999999999999</v>
      </c>
    </row>
    <row r="111" spans="1:10" x14ac:dyDescent="0.2">
      <c r="A111" s="3" t="str">
        <f>"26/06/2014"</f>
        <v>26/06/2014</v>
      </c>
      <c r="B111">
        <v>35</v>
      </c>
      <c r="C111" s="2">
        <v>84040</v>
      </c>
      <c r="D111" s="2">
        <v>30000</v>
      </c>
      <c r="E111" s="2">
        <v>30000</v>
      </c>
      <c r="F111" s="2">
        <v>30000</v>
      </c>
      <c r="G111" s="1">
        <v>7.6E-3</v>
      </c>
      <c r="H111" s="1">
        <v>7.6E-3</v>
      </c>
      <c r="I111" s="1">
        <v>7.6E-3</v>
      </c>
      <c r="J111" s="1">
        <v>0.35470000000000002</v>
      </c>
    </row>
    <row r="112" spans="1:10" x14ac:dyDescent="0.2">
      <c r="A112" s="3" t="str">
        <f>"29/05/2014"</f>
        <v>29/05/2014</v>
      </c>
      <c r="B112">
        <v>28</v>
      </c>
      <c r="C112" s="2">
        <v>85580</v>
      </c>
      <c r="D112" s="2">
        <v>30000</v>
      </c>
      <c r="E112" s="2">
        <v>30000</v>
      </c>
      <c r="F112" s="2">
        <v>30000</v>
      </c>
      <c r="G112" s="1">
        <v>7.6E-3</v>
      </c>
      <c r="H112" s="1">
        <v>7.6E-3</v>
      </c>
      <c r="I112" s="1">
        <v>7.6E-3</v>
      </c>
      <c r="J112" s="1">
        <v>0.3483</v>
      </c>
    </row>
    <row r="113" spans="1:10" x14ac:dyDescent="0.2">
      <c r="A113" s="3" t="str">
        <f>"01/05/2014"</f>
        <v>01/05/2014</v>
      </c>
      <c r="B113">
        <v>28</v>
      </c>
      <c r="C113" s="2">
        <v>90560</v>
      </c>
      <c r="D113" s="2">
        <v>30000</v>
      </c>
      <c r="E113" s="2">
        <v>30000</v>
      </c>
      <c r="F113" s="2">
        <v>30000</v>
      </c>
      <c r="G113" s="1">
        <v>7.6E-3</v>
      </c>
      <c r="H113" s="1">
        <v>7.6E-3</v>
      </c>
      <c r="I113" s="1">
        <v>7.6E-3</v>
      </c>
      <c r="J113" s="1">
        <v>0.32900000000000001</v>
      </c>
    </row>
    <row r="114" spans="1:10" x14ac:dyDescent="0.2">
      <c r="A114" s="3" t="str">
        <f>"27/03/2014"</f>
        <v>27/03/2014</v>
      </c>
      <c r="B114">
        <v>35</v>
      </c>
      <c r="C114" s="2">
        <v>74685</v>
      </c>
      <c r="D114" s="2">
        <v>35000</v>
      </c>
      <c r="E114" s="2">
        <v>35000</v>
      </c>
      <c r="F114" s="2">
        <v>35000</v>
      </c>
      <c r="G114" s="1">
        <v>7.6E-3</v>
      </c>
      <c r="H114" s="1">
        <v>7.6E-3</v>
      </c>
      <c r="I114" s="1">
        <v>7.6E-3</v>
      </c>
      <c r="J114" s="1">
        <v>0.46650000000000003</v>
      </c>
    </row>
    <row r="115" spans="1:10" x14ac:dyDescent="0.2">
      <c r="A115" s="3" t="str">
        <f>"27/02/2014"</f>
        <v>27/02/2014</v>
      </c>
      <c r="B115">
        <v>28</v>
      </c>
      <c r="C115" s="2">
        <v>74400</v>
      </c>
      <c r="D115" s="2">
        <v>30000</v>
      </c>
      <c r="E115" s="2">
        <v>30000</v>
      </c>
      <c r="F115" s="2">
        <v>30000</v>
      </c>
      <c r="G115" s="1">
        <v>7.6E-3</v>
      </c>
      <c r="H115" s="1">
        <v>7.6E-3</v>
      </c>
      <c r="I115" s="1">
        <v>7.6E-3</v>
      </c>
      <c r="J115" s="1">
        <v>0.40079999999999999</v>
      </c>
    </row>
    <row r="116" spans="1:10" x14ac:dyDescent="0.2">
      <c r="A116" s="3" t="str">
        <f>"30/01/2014"</f>
        <v>30/01/2014</v>
      </c>
      <c r="B116">
        <v>28</v>
      </c>
      <c r="C116" s="2">
        <v>79360</v>
      </c>
      <c r="D116" s="2">
        <v>35000</v>
      </c>
      <c r="E116" s="2">
        <v>35000</v>
      </c>
      <c r="F116" s="2">
        <v>35000</v>
      </c>
      <c r="G116" s="1">
        <v>1.01E-2</v>
      </c>
      <c r="H116" s="1">
        <v>1.01E-2</v>
      </c>
      <c r="I116" s="1">
        <v>1.01E-2</v>
      </c>
      <c r="J116" s="1">
        <v>0.43569999999999998</v>
      </c>
    </row>
    <row r="117" spans="1:10" x14ac:dyDescent="0.2">
      <c r="A117" s="3" t="str">
        <f>"26/12/2013"</f>
        <v>26/12/2013</v>
      </c>
      <c r="B117">
        <v>35</v>
      </c>
      <c r="C117" s="2">
        <v>88770</v>
      </c>
      <c r="D117" s="2">
        <v>30000</v>
      </c>
      <c r="E117" s="2">
        <v>30000</v>
      </c>
      <c r="F117" s="2">
        <v>30000</v>
      </c>
      <c r="G117" s="1">
        <v>1.01E-2</v>
      </c>
      <c r="H117" s="1">
        <v>1.01E-2</v>
      </c>
      <c r="I117" s="1">
        <v>1.01E-2</v>
      </c>
      <c r="J117" s="1">
        <v>0.33339999999999997</v>
      </c>
    </row>
    <row r="118" spans="1:10" x14ac:dyDescent="0.2">
      <c r="A118" s="3" t="str">
        <f>"28/11/2013"</f>
        <v>28/11/2013</v>
      </c>
      <c r="B118">
        <v>28</v>
      </c>
      <c r="C118" s="2">
        <v>71773</v>
      </c>
      <c r="D118" s="2">
        <v>30000</v>
      </c>
      <c r="E118" s="2">
        <v>30000</v>
      </c>
      <c r="F118" s="2">
        <v>30000</v>
      </c>
      <c r="G118" s="1">
        <v>1.01E-2</v>
      </c>
      <c r="H118" s="1">
        <v>1.01E-2</v>
      </c>
      <c r="I118" s="1">
        <v>1.01E-2</v>
      </c>
      <c r="J118" s="1">
        <v>0.4113</v>
      </c>
    </row>
    <row r="119" spans="1:10" x14ac:dyDescent="0.2">
      <c r="A119" s="3" t="str">
        <f>"31/10/2013"</f>
        <v>31/10/2013</v>
      </c>
      <c r="B119">
        <v>28</v>
      </c>
      <c r="C119" s="2">
        <v>78660</v>
      </c>
      <c r="D119" s="2">
        <v>30000</v>
      </c>
      <c r="E119" s="2">
        <v>30000</v>
      </c>
      <c r="F119" s="2">
        <v>30000</v>
      </c>
      <c r="G119" s="1">
        <v>1.01E-2</v>
      </c>
      <c r="H119" s="1">
        <v>1.01E-2</v>
      </c>
      <c r="I119" s="1">
        <v>1.01E-2</v>
      </c>
      <c r="J119" s="1">
        <v>0.37340000000000001</v>
      </c>
    </row>
    <row r="120" spans="1:10" x14ac:dyDescent="0.2">
      <c r="A120" s="3" t="str">
        <f>"29/09/2013"</f>
        <v>29/09/2013</v>
      </c>
      <c r="B120">
        <v>32</v>
      </c>
      <c r="C120" s="2">
        <v>75960</v>
      </c>
      <c r="D120" s="2">
        <v>30000</v>
      </c>
      <c r="E120" s="2">
        <v>30000</v>
      </c>
      <c r="F120" s="2">
        <v>30000</v>
      </c>
      <c r="G120" s="1">
        <v>1.01E-2</v>
      </c>
      <c r="H120" s="1">
        <v>1.01E-2</v>
      </c>
      <c r="I120" s="1">
        <v>1.01E-2</v>
      </c>
      <c r="J120" s="1">
        <v>0.39489999999999997</v>
      </c>
    </row>
    <row r="121" spans="1:10" x14ac:dyDescent="0.2">
      <c r="A121" s="3" t="str">
        <f>"29/08/2013"</f>
        <v>29/08/2013</v>
      </c>
      <c r="B121">
        <v>31</v>
      </c>
      <c r="C121" s="2">
        <v>54390</v>
      </c>
      <c r="D121" s="2">
        <v>25000</v>
      </c>
      <c r="E121" s="2">
        <v>25000</v>
      </c>
      <c r="F121" s="2">
        <v>25000</v>
      </c>
      <c r="G121" s="1">
        <v>1.26E-2</v>
      </c>
      <c r="H121" s="1">
        <v>1.26E-2</v>
      </c>
      <c r="I121" s="1">
        <v>1.26E-2</v>
      </c>
      <c r="J121" s="1">
        <v>0.4516</v>
      </c>
    </row>
    <row r="122" spans="1:10" x14ac:dyDescent="0.2">
      <c r="A122" s="3" t="str">
        <f>"01/08/2013"</f>
        <v>01/08/2013</v>
      </c>
      <c r="B122">
        <v>28</v>
      </c>
      <c r="C122" s="2">
        <v>63635</v>
      </c>
      <c r="D122" s="2">
        <v>25000</v>
      </c>
      <c r="E122" s="2">
        <v>25000</v>
      </c>
      <c r="F122" s="2">
        <v>25000</v>
      </c>
      <c r="G122" s="1">
        <v>1.26E-2</v>
      </c>
      <c r="H122" s="1">
        <v>1.26E-2</v>
      </c>
      <c r="I122" s="1">
        <v>1.26E-2</v>
      </c>
      <c r="J122" s="1">
        <v>0.39</v>
      </c>
    </row>
    <row r="123" spans="1:10" x14ac:dyDescent="0.2">
      <c r="A123" s="3" t="str">
        <f>"27/06/2013"</f>
        <v>27/06/2013</v>
      </c>
      <c r="B123">
        <v>35</v>
      </c>
      <c r="C123" s="2">
        <v>73160</v>
      </c>
      <c r="D123" s="2">
        <v>25000</v>
      </c>
      <c r="E123" s="2">
        <v>25000</v>
      </c>
      <c r="F123" s="2">
        <v>25000</v>
      </c>
      <c r="G123" s="1">
        <v>1.26E-2</v>
      </c>
      <c r="H123" s="1">
        <v>1.26E-2</v>
      </c>
      <c r="I123" s="1">
        <v>1.26E-2</v>
      </c>
      <c r="J123" s="1">
        <v>0.33810000000000001</v>
      </c>
    </row>
    <row r="124" spans="1:10" x14ac:dyDescent="0.2">
      <c r="A124" s="3" t="str">
        <f>"30/05/2013"</f>
        <v>30/05/2013</v>
      </c>
      <c r="B124">
        <v>28</v>
      </c>
      <c r="C124" s="2">
        <v>74475</v>
      </c>
      <c r="D124" s="2">
        <v>30000</v>
      </c>
      <c r="E124" s="2">
        <v>30000</v>
      </c>
      <c r="F124" s="2">
        <v>30000</v>
      </c>
      <c r="G124" s="1">
        <v>1.26E-2</v>
      </c>
      <c r="H124" s="1">
        <v>1.26E-2</v>
      </c>
      <c r="I124" s="1">
        <v>1.26E-2</v>
      </c>
      <c r="J124" s="1">
        <v>0.39960000000000001</v>
      </c>
    </row>
    <row r="125" spans="1:10" x14ac:dyDescent="0.2">
      <c r="A125" s="3" t="str">
        <f>"25/04/2013"</f>
        <v>25/04/2013</v>
      </c>
      <c r="B125">
        <v>35</v>
      </c>
      <c r="C125" s="2">
        <v>85110</v>
      </c>
      <c r="D125" s="2">
        <v>30000</v>
      </c>
      <c r="E125" s="2">
        <v>30000</v>
      </c>
      <c r="F125" s="2">
        <v>30000</v>
      </c>
      <c r="G125" s="1">
        <v>1.7600000000000001E-2</v>
      </c>
      <c r="H125" s="1">
        <v>1.7600000000000001E-2</v>
      </c>
      <c r="I125" s="1">
        <v>1.7600000000000001E-2</v>
      </c>
      <c r="J125" s="1">
        <v>0.34939999999999999</v>
      </c>
    </row>
    <row r="126" spans="1:10" x14ac:dyDescent="0.2">
      <c r="A126" s="3" t="str">
        <f>"28/03/2013"</f>
        <v>28/03/2013</v>
      </c>
      <c r="B126">
        <v>28</v>
      </c>
      <c r="C126" s="2">
        <v>81050</v>
      </c>
      <c r="D126" s="2">
        <v>30000</v>
      </c>
      <c r="E126" s="2">
        <v>30000</v>
      </c>
      <c r="F126" s="2">
        <v>30000</v>
      </c>
      <c r="G126" s="1">
        <v>1.7600000000000001E-2</v>
      </c>
      <c r="H126" s="1">
        <v>1.7600000000000001E-2</v>
      </c>
      <c r="I126" s="1">
        <v>1.7600000000000001E-2</v>
      </c>
      <c r="J126" s="1">
        <v>0.36699999999999999</v>
      </c>
    </row>
    <row r="127" spans="1:10" x14ac:dyDescent="0.2">
      <c r="A127" s="3" t="str">
        <f>"28/02/2013"</f>
        <v>28/02/2013</v>
      </c>
      <c r="B127">
        <v>28</v>
      </c>
      <c r="C127" s="2">
        <v>85070</v>
      </c>
      <c r="D127" s="2">
        <v>30000</v>
      </c>
      <c r="E127" s="2">
        <v>30000</v>
      </c>
      <c r="F127" s="2">
        <v>30000</v>
      </c>
      <c r="G127" s="1">
        <v>1.7600000000000001E-2</v>
      </c>
      <c r="H127" s="1">
        <v>1.7600000000000001E-2</v>
      </c>
      <c r="I127" s="1">
        <v>1.7600000000000001E-2</v>
      </c>
      <c r="J127" s="1">
        <v>0.34960000000000002</v>
      </c>
    </row>
    <row r="128" spans="1:10" x14ac:dyDescent="0.2">
      <c r="A128" s="3" t="str">
        <f>"31/01/2013"</f>
        <v>31/01/2013</v>
      </c>
      <c r="B128">
        <v>28</v>
      </c>
      <c r="C128" s="2">
        <v>89670</v>
      </c>
      <c r="D128" s="2">
        <v>30000</v>
      </c>
      <c r="E128" s="2">
        <v>30000</v>
      </c>
      <c r="F128" s="2">
        <v>30000</v>
      </c>
      <c r="G128" s="1">
        <v>1.7600000000000001E-2</v>
      </c>
      <c r="H128" s="1">
        <v>1.7600000000000001E-2</v>
      </c>
      <c r="I128" s="1">
        <v>1.7600000000000001E-2</v>
      </c>
      <c r="J128" s="1">
        <v>0.33160000000000001</v>
      </c>
    </row>
    <row r="129" spans="1:10" x14ac:dyDescent="0.2">
      <c r="A129" s="3" t="str">
        <f>"27/12/2012"</f>
        <v>27/12/2012</v>
      </c>
      <c r="B129">
        <v>35</v>
      </c>
      <c r="C129" s="2">
        <v>81910</v>
      </c>
      <c r="D129" s="2">
        <v>30000</v>
      </c>
      <c r="E129" s="2">
        <v>30000</v>
      </c>
      <c r="F129" s="2">
        <v>30000</v>
      </c>
      <c r="G129" s="1">
        <v>1.7600000000000001E-2</v>
      </c>
      <c r="H129" s="1">
        <v>1.7600000000000001E-2</v>
      </c>
      <c r="I129" s="1">
        <v>1.7600000000000001E-2</v>
      </c>
      <c r="J129" s="1">
        <v>0.3639</v>
      </c>
    </row>
    <row r="130" spans="1:10" x14ac:dyDescent="0.2">
      <c r="A130" s="3" t="str">
        <f>"29/11/2012"</f>
        <v>29/11/2012</v>
      </c>
      <c r="B130">
        <v>28</v>
      </c>
      <c r="C130" s="2">
        <v>100575</v>
      </c>
      <c r="D130" s="2">
        <v>30000</v>
      </c>
      <c r="E130" s="2">
        <v>30000</v>
      </c>
      <c r="F130" s="2">
        <v>30000</v>
      </c>
      <c r="G130" s="1">
        <v>2.01E-2</v>
      </c>
      <c r="H130" s="1">
        <v>2.01E-2</v>
      </c>
      <c r="I130" s="1">
        <v>2.01E-2</v>
      </c>
      <c r="J130" s="1">
        <v>0.29620000000000002</v>
      </c>
    </row>
    <row r="131" spans="1:10" x14ac:dyDescent="0.2">
      <c r="A131" s="3" t="str">
        <f>"01/11/2012"</f>
        <v>01/11/2012</v>
      </c>
      <c r="B131">
        <v>28</v>
      </c>
      <c r="C131" s="2">
        <v>94445</v>
      </c>
      <c r="D131" s="2">
        <v>30000</v>
      </c>
      <c r="E131" s="2">
        <v>30000</v>
      </c>
      <c r="F131" s="2">
        <v>30000</v>
      </c>
      <c r="G131" s="1">
        <v>2.01E-2</v>
      </c>
      <c r="H131" s="1">
        <v>2.01E-2</v>
      </c>
      <c r="I131" s="1">
        <v>2.01E-2</v>
      </c>
      <c r="J131" s="1">
        <v>0.3155</v>
      </c>
    </row>
    <row r="132" spans="1:10" x14ac:dyDescent="0.2">
      <c r="A132" s="3" t="str">
        <f>"27/09/2012"</f>
        <v>27/09/2012</v>
      </c>
      <c r="B132">
        <v>35</v>
      </c>
      <c r="C132" s="2">
        <v>85460</v>
      </c>
      <c r="D132" s="2">
        <v>35000</v>
      </c>
      <c r="E132" s="2">
        <v>35000</v>
      </c>
      <c r="F132" s="2">
        <v>35000</v>
      </c>
      <c r="G132" s="1">
        <v>2.2599999999999999E-2</v>
      </c>
      <c r="H132" s="1">
        <v>2.2599999999999999E-2</v>
      </c>
      <c r="I132" s="1">
        <v>2.2599999999999999E-2</v>
      </c>
      <c r="J132" s="1">
        <v>0.40749999999999997</v>
      </c>
    </row>
    <row r="133" spans="1:10" x14ac:dyDescent="0.2">
      <c r="A133" s="3" t="str">
        <f>"30/08/2012"</f>
        <v>30/08/2012</v>
      </c>
      <c r="B133">
        <v>28</v>
      </c>
      <c r="C133" s="2">
        <v>71250</v>
      </c>
      <c r="D133" s="2">
        <v>35000</v>
      </c>
      <c r="E133" s="2">
        <v>35000</v>
      </c>
      <c r="F133" s="2">
        <v>35000</v>
      </c>
      <c r="G133" s="1">
        <v>2.2599999999999999E-2</v>
      </c>
      <c r="H133" s="1">
        <v>2.2599999999999999E-2</v>
      </c>
      <c r="I133" s="1">
        <v>2.2599999999999999E-2</v>
      </c>
      <c r="J133" s="1">
        <v>0.48909999999999998</v>
      </c>
    </row>
    <row r="134" spans="1:10" x14ac:dyDescent="0.2">
      <c r="A134" s="3" t="str">
        <f>"26/07/2012"</f>
        <v>26/07/2012</v>
      </c>
      <c r="B134">
        <v>35</v>
      </c>
      <c r="C134" s="2">
        <v>76670</v>
      </c>
      <c r="D134" s="2">
        <v>35000</v>
      </c>
      <c r="E134" s="2">
        <v>35000</v>
      </c>
      <c r="F134" s="2">
        <v>35000</v>
      </c>
      <c r="G134" s="1">
        <v>2.2599999999999999E-2</v>
      </c>
      <c r="H134" s="1">
        <v>2.2599999999999999E-2</v>
      </c>
      <c r="I134" s="1">
        <v>2.2599999999999999E-2</v>
      </c>
      <c r="J134" s="1">
        <v>0.4551</v>
      </c>
    </row>
    <row r="135" spans="1:10" x14ac:dyDescent="0.2">
      <c r="A135" s="3" t="str">
        <f>"28/06/2012"</f>
        <v>28/06/2012</v>
      </c>
      <c r="B135">
        <v>28</v>
      </c>
      <c r="C135" s="2">
        <v>65380</v>
      </c>
      <c r="D135" s="2">
        <v>35000</v>
      </c>
      <c r="E135" s="2">
        <v>35000</v>
      </c>
      <c r="F135" s="2">
        <v>35000</v>
      </c>
      <c r="G135" s="1">
        <v>2.2599999999999999E-2</v>
      </c>
      <c r="H135" s="1">
        <v>2.2599999999999999E-2</v>
      </c>
      <c r="I135" s="1">
        <v>2.2599999999999999E-2</v>
      </c>
      <c r="J135" s="1">
        <v>0.52590000000000003</v>
      </c>
    </row>
    <row r="136" spans="1:10" x14ac:dyDescent="0.2">
      <c r="A136" s="3" t="str">
        <f>"31/05/2012"</f>
        <v>31/05/2012</v>
      </c>
      <c r="B136">
        <v>28</v>
      </c>
      <c r="C136" s="2">
        <v>91530</v>
      </c>
      <c r="D136" s="2">
        <v>35000</v>
      </c>
      <c r="E136" s="2">
        <v>35000</v>
      </c>
      <c r="F136" s="2">
        <v>35000</v>
      </c>
      <c r="G136" s="1">
        <v>2.5100000000000001E-2</v>
      </c>
      <c r="H136" s="1">
        <v>2.5100000000000001E-2</v>
      </c>
      <c r="I136" s="1">
        <v>2.5100000000000001E-2</v>
      </c>
      <c r="J136" s="1">
        <v>0.37690000000000001</v>
      </c>
    </row>
    <row r="137" spans="1:10" x14ac:dyDescent="0.2">
      <c r="A137" s="3" t="str">
        <f>"29/04/2012"</f>
        <v>29/04/2012</v>
      </c>
      <c r="B137">
        <v>32</v>
      </c>
      <c r="C137" s="2">
        <v>96375</v>
      </c>
      <c r="D137" s="2">
        <v>35000</v>
      </c>
      <c r="E137" s="2">
        <v>35000</v>
      </c>
      <c r="F137" s="2">
        <v>35000</v>
      </c>
      <c r="G137" s="1">
        <v>2.5100000000000001E-2</v>
      </c>
      <c r="H137" s="1">
        <v>2.5100000000000001E-2</v>
      </c>
      <c r="I137" s="1">
        <v>2.5100000000000001E-2</v>
      </c>
      <c r="J137" s="1">
        <v>0.36120000000000002</v>
      </c>
    </row>
    <row r="138" spans="1:10" x14ac:dyDescent="0.2">
      <c r="A138" s="3" t="str">
        <f>"29/03/2012"</f>
        <v>29/03/2012</v>
      </c>
      <c r="B138">
        <v>31</v>
      </c>
      <c r="C138" s="2">
        <v>97320</v>
      </c>
      <c r="D138" s="2">
        <v>35000</v>
      </c>
      <c r="E138" s="2">
        <v>35000</v>
      </c>
      <c r="F138" s="2">
        <v>35000</v>
      </c>
      <c r="G138" s="1">
        <v>2.5100000000000001E-2</v>
      </c>
      <c r="H138" s="1">
        <v>2.5100000000000001E-2</v>
      </c>
      <c r="I138" s="1">
        <v>2.5100000000000001E-2</v>
      </c>
      <c r="J138" s="1">
        <v>0.35770000000000002</v>
      </c>
    </row>
    <row r="139" spans="1:10" x14ac:dyDescent="0.2">
      <c r="A139" s="3" t="str">
        <f>"01/03/2012"</f>
        <v>01/03/2012</v>
      </c>
      <c r="B139">
        <v>28</v>
      </c>
      <c r="C139" s="2">
        <v>93850</v>
      </c>
      <c r="D139" s="2">
        <v>35000</v>
      </c>
      <c r="E139" s="2">
        <v>35000</v>
      </c>
      <c r="F139" s="2">
        <v>35000</v>
      </c>
      <c r="G139" s="1">
        <v>2.5100000000000001E-2</v>
      </c>
      <c r="H139" s="1">
        <v>2.5100000000000001E-2</v>
      </c>
      <c r="I139" s="1">
        <v>2.5100000000000001E-2</v>
      </c>
      <c r="J139" s="1">
        <v>0.36580000000000001</v>
      </c>
    </row>
    <row r="140" spans="1:10" x14ac:dyDescent="0.2">
      <c r="A140" s="3" t="str">
        <f>"26/01/2012"</f>
        <v>26/01/2012</v>
      </c>
      <c r="B140">
        <v>35</v>
      </c>
      <c r="C140" s="2">
        <v>91680</v>
      </c>
      <c r="D140" s="2">
        <v>35000</v>
      </c>
      <c r="E140" s="2">
        <v>35000</v>
      </c>
      <c r="F140" s="2">
        <v>35000</v>
      </c>
      <c r="G140" s="1">
        <v>2.5100000000000001E-2</v>
      </c>
      <c r="H140" s="1">
        <v>2.5100000000000001E-2</v>
      </c>
      <c r="I140" s="1">
        <v>2.5100000000000001E-2</v>
      </c>
      <c r="J140" s="1">
        <v>0.38040000000000002</v>
      </c>
    </row>
    <row r="141" spans="1:10" x14ac:dyDescent="0.2">
      <c r="A141" s="3" t="str">
        <f>"29/12/2011"</f>
        <v>29/12/2011</v>
      </c>
      <c r="B141">
        <v>28</v>
      </c>
      <c r="C141" s="2">
        <v>86980</v>
      </c>
      <c r="D141" s="2">
        <v>35000</v>
      </c>
      <c r="E141" s="2">
        <v>35000</v>
      </c>
      <c r="F141" s="2">
        <v>35000</v>
      </c>
      <c r="G141" s="1">
        <v>2.76E-2</v>
      </c>
      <c r="H141" s="1">
        <v>2.76E-2</v>
      </c>
      <c r="I141" s="1">
        <v>2.76E-2</v>
      </c>
      <c r="J141" s="1">
        <v>0.40200000000000002</v>
      </c>
    </row>
    <row r="142" spans="1:10" x14ac:dyDescent="0.2">
      <c r="A142" s="3" t="str">
        <f>"01/12/2011"</f>
        <v>01/12/2011</v>
      </c>
      <c r="B142">
        <v>28</v>
      </c>
      <c r="C142" s="2">
        <v>89906</v>
      </c>
      <c r="D142" s="2">
        <v>35000</v>
      </c>
      <c r="E142" s="2">
        <v>35000</v>
      </c>
      <c r="F142" s="2">
        <v>35000</v>
      </c>
      <c r="G142" s="1">
        <v>2.76E-2</v>
      </c>
      <c r="H142" s="1">
        <v>2.76E-2</v>
      </c>
      <c r="I142" s="1">
        <v>2.76E-2</v>
      </c>
      <c r="J142" s="1">
        <v>0.38929999999999998</v>
      </c>
    </row>
    <row r="143" spans="1:10" x14ac:dyDescent="0.2">
      <c r="A143" s="3" t="str">
        <f>"27/10/2011"</f>
        <v>27/10/2011</v>
      </c>
      <c r="B143">
        <v>35</v>
      </c>
      <c r="C143" s="2">
        <v>92650</v>
      </c>
      <c r="D143" s="2">
        <v>35000</v>
      </c>
      <c r="E143" s="2">
        <v>35000</v>
      </c>
      <c r="F143" s="2">
        <v>35000</v>
      </c>
      <c r="G143" s="1">
        <v>3.0099999999999998E-2</v>
      </c>
      <c r="H143" s="1">
        <v>3.0099999999999998E-2</v>
      </c>
      <c r="I143" s="1">
        <v>3.0099999999999998E-2</v>
      </c>
      <c r="J143" s="1">
        <v>0.37709999999999999</v>
      </c>
    </row>
    <row r="144" spans="1:10" x14ac:dyDescent="0.2">
      <c r="A144" s="3" t="str">
        <f>"02/10/2011"</f>
        <v>02/10/2011</v>
      </c>
      <c r="B144">
        <v>25</v>
      </c>
      <c r="C144" s="2">
        <v>105460</v>
      </c>
      <c r="D144" s="2">
        <v>40000</v>
      </c>
      <c r="E144" s="2">
        <v>40000</v>
      </c>
      <c r="F144" s="2">
        <v>40000</v>
      </c>
      <c r="G144" s="1">
        <v>3.0099999999999998E-2</v>
      </c>
      <c r="H144" s="1">
        <v>3.0099999999999998E-2</v>
      </c>
      <c r="I144" s="1">
        <v>3.0099999999999998E-2</v>
      </c>
      <c r="J144" s="1">
        <v>0.37869999999999998</v>
      </c>
    </row>
    <row r="145" spans="1:10" x14ac:dyDescent="0.2">
      <c r="A145" s="3" t="str">
        <f>"01/09/2011"</f>
        <v>01/09/2011</v>
      </c>
      <c r="B145">
        <v>31</v>
      </c>
      <c r="C145" s="2">
        <v>98180</v>
      </c>
      <c r="D145" s="2">
        <v>35000</v>
      </c>
      <c r="E145" s="2">
        <v>35000</v>
      </c>
      <c r="F145" s="2">
        <v>35000</v>
      </c>
      <c r="G145" s="1">
        <v>3.2599999999999997E-2</v>
      </c>
      <c r="H145" s="1">
        <v>3.2599999999999997E-2</v>
      </c>
      <c r="I145" s="1">
        <v>3.2599999999999997E-2</v>
      </c>
      <c r="J145" s="1">
        <v>0.35580000000000001</v>
      </c>
    </row>
    <row r="146" spans="1:10" x14ac:dyDescent="0.2">
      <c r="A146" s="3" t="str">
        <f>"28/07/2011"</f>
        <v>28/07/2011</v>
      </c>
      <c r="B146">
        <v>35</v>
      </c>
      <c r="C146" s="2">
        <v>80280</v>
      </c>
      <c r="D146" s="2">
        <v>30000</v>
      </c>
      <c r="E146" s="2">
        <v>30000</v>
      </c>
      <c r="F146" s="2">
        <v>30000</v>
      </c>
      <c r="G146" s="1">
        <v>3.2599999999999997E-2</v>
      </c>
      <c r="H146" s="1">
        <v>3.2599999999999997E-2</v>
      </c>
      <c r="I146" s="1">
        <v>3.2599999999999997E-2</v>
      </c>
      <c r="J146" s="1">
        <v>0.37290000000000001</v>
      </c>
    </row>
    <row r="147" spans="1:10" x14ac:dyDescent="0.2">
      <c r="A147" s="3" t="str">
        <f>"30/06/2011"</f>
        <v>30/06/2011</v>
      </c>
      <c r="B147">
        <v>28</v>
      </c>
      <c r="C147" s="2">
        <v>59260</v>
      </c>
      <c r="D147" s="2">
        <v>25000</v>
      </c>
      <c r="E147" s="2">
        <v>25000</v>
      </c>
      <c r="F147" s="2">
        <v>25000</v>
      </c>
      <c r="G147" s="1">
        <v>3.2599999999999997E-2</v>
      </c>
      <c r="H147" s="1">
        <v>3.2599999999999997E-2</v>
      </c>
      <c r="I147" s="1">
        <v>3.2599999999999997E-2</v>
      </c>
      <c r="J147" s="1">
        <v>0.4209</v>
      </c>
    </row>
  </sheetData>
  <sortState ref="A2:J147">
    <sortCondition descending="1" ref="A2:A1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פקדונות חודשים 340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קנטרוביץ</dc:creator>
  <cp:lastModifiedBy>עדן קנטרוביץ</cp:lastModifiedBy>
  <dcterms:created xsi:type="dcterms:W3CDTF">2026-10-19T07:03:23Z</dcterms:created>
  <dcterms:modified xsi:type="dcterms:W3CDTF">2026-10-19T07:12:22Z</dcterms:modified>
</cp:coreProperties>
</file>