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טקסט\אנגלית\לוחות ואיורים לסקירה באנגלית\"/>
    </mc:Choice>
  </mc:AlternateContent>
  <bookViews>
    <workbookView xWindow="0" yWindow="0" windowWidth="28770" windowHeight="11730"/>
  </bookViews>
  <sheets>
    <sheet name="Figure 11" sheetId="1" r:id="rId1"/>
  </sheets>
  <externalReferences>
    <externalReference r:id="rId2"/>
    <externalReference r:id="rId3"/>
  </externalReferences>
  <definedNames>
    <definedName name="_______g1123" hidden="1">'[1]לוח ד-1'!$O$55:$O$60</definedName>
    <definedName name="_______g123" hidden="1">'[1]לוח ד-1'!$O$55:$O$60</definedName>
    <definedName name="_______g2123" hidden="1">'[1]לוח ד-1'!$O$55:$O$60</definedName>
    <definedName name="_______gb1123" hidden="1">'[1]לוח ד-1'!$P$55:$P$60</definedName>
    <definedName name="_______gb123" hidden="1">'[1]לוח ד-1'!$P$55:$P$60</definedName>
    <definedName name="_______gx123" hidden="1">'[1]לוח ד-1'!$K$55:$K$60</definedName>
    <definedName name="_______gxg1123" hidden="1">'[1]לוח ד-1'!$K$55:$K$60</definedName>
    <definedName name="_______gxg2123" hidden="1">'[1]לוח ד-1'!$M$55:$M$60</definedName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F10" i="1"/>
  <c r="L14" i="1"/>
  <c r="F16" i="1"/>
  <c r="L18" i="1"/>
  <c r="F20" i="1"/>
  <c r="L20" i="1"/>
  <c r="F22" i="1"/>
  <c r="L22" i="1"/>
  <c r="M24" i="1"/>
  <c r="L24" i="1"/>
  <c r="F25" i="1"/>
  <c r="F26" i="1"/>
  <c r="M26" i="1"/>
  <c r="L26" i="1"/>
  <c r="L27" i="1"/>
  <c r="F28" i="1"/>
  <c r="L28" i="1"/>
  <c r="F30" i="1"/>
  <c r="M32" i="1"/>
  <c r="L32" i="1"/>
  <c r="F34" i="1"/>
  <c r="F35" i="1"/>
  <c r="F36" i="1"/>
  <c r="L36" i="1"/>
  <c r="F38" i="1"/>
  <c r="L38" i="1"/>
  <c r="T108" i="1"/>
  <c r="U108" i="1" s="1"/>
  <c r="F40" i="1"/>
  <c r="T109" i="1"/>
  <c r="U109" i="1" s="1"/>
  <c r="F42" i="1"/>
  <c r="L45" i="1"/>
  <c r="F46" i="1"/>
  <c r="L46" i="1"/>
  <c r="F48" i="1"/>
  <c r="D60" i="1"/>
  <c r="H62" i="1"/>
  <c r="D65" i="1"/>
  <c r="B67" i="1"/>
  <c r="J68" i="1"/>
  <c r="K89" i="1"/>
  <c r="F93" i="1" s="1"/>
  <c r="E93" i="1" s="1"/>
  <c r="J89" i="1"/>
  <c r="C90" i="1"/>
  <c r="C87" i="1" s="1"/>
  <c r="K91" i="1"/>
  <c r="J91" i="1"/>
  <c r="M91" i="1"/>
  <c r="N100" i="1"/>
  <c r="P100" i="1"/>
  <c r="T100" i="1"/>
  <c r="N101" i="1"/>
  <c r="R101" i="1"/>
  <c r="T101" i="1"/>
  <c r="U101" i="1" s="1"/>
  <c r="N102" i="1"/>
  <c r="O102" i="1" s="1"/>
  <c r="P102" i="1"/>
  <c r="T102" i="1"/>
  <c r="U102" i="1" s="1"/>
  <c r="N103" i="1"/>
  <c r="R103" i="1"/>
  <c r="S103" i="1" s="1"/>
  <c r="T103" i="1"/>
  <c r="U103" i="1" s="1"/>
  <c r="N104" i="1"/>
  <c r="T104" i="1"/>
  <c r="U104" i="1" s="1"/>
  <c r="T105" i="1"/>
  <c r="U105" i="1" s="1"/>
  <c r="T106" i="1"/>
  <c r="U106" i="1" s="1"/>
  <c r="T107" i="1"/>
  <c r="U107" i="1" s="1"/>
  <c r="R109" i="1"/>
  <c r="T110" i="1"/>
  <c r="U110" i="1" s="1"/>
  <c r="T111" i="1"/>
  <c r="U111" i="1" s="1"/>
  <c r="G32" i="1" l="1"/>
  <c r="S101" i="1"/>
  <c r="G36" i="1"/>
  <c r="G14" i="1"/>
  <c r="G12" i="1"/>
  <c r="S100" i="1"/>
  <c r="G22" i="1"/>
  <c r="G16" i="1"/>
  <c r="M14" i="1"/>
  <c r="M48" i="1"/>
  <c r="G34" i="1"/>
  <c r="G38" i="1"/>
  <c r="G30" i="1"/>
  <c r="G28" i="1"/>
  <c r="G20" i="1"/>
  <c r="M18" i="1"/>
  <c r="N109" i="1"/>
  <c r="N106" i="1"/>
  <c r="O106" i="1" s="1"/>
  <c r="O104" i="1"/>
  <c r="R102" i="1"/>
  <c r="S102" i="1" s="1"/>
  <c r="R100" i="1"/>
  <c r="H66" i="1"/>
  <c r="I66" i="1" s="1"/>
  <c r="D64" i="1"/>
  <c r="E64" i="1" s="1"/>
  <c r="D62" i="1"/>
  <c r="D59" i="1"/>
  <c r="F47" i="1"/>
  <c r="B69" i="1"/>
  <c r="F39" i="1"/>
  <c r="M36" i="1"/>
  <c r="F18" i="1"/>
  <c r="G18" i="1" s="1"/>
  <c r="L16" i="1"/>
  <c r="M16" i="1" s="1"/>
  <c r="F12" i="1"/>
  <c r="L10" i="1"/>
  <c r="M10" i="1" s="1"/>
  <c r="E65" i="1"/>
  <c r="P111" i="1"/>
  <c r="X103" i="1"/>
  <c r="Q102" i="1"/>
  <c r="Q100" i="1"/>
  <c r="D66" i="1"/>
  <c r="D63" i="1"/>
  <c r="J61" i="1"/>
  <c r="B59" i="1"/>
  <c r="C59" i="1" s="1"/>
  <c r="L48" i="1"/>
  <c r="F44" i="1"/>
  <c r="G44" i="1" s="1"/>
  <c r="L42" i="1"/>
  <c r="M42" i="1" s="1"/>
  <c r="G42" i="1"/>
  <c r="L41" i="1"/>
  <c r="L40" i="1"/>
  <c r="M40" i="1" s="1"/>
  <c r="F37" i="1"/>
  <c r="L34" i="1"/>
  <c r="M34" i="1" s="1"/>
  <c r="F32" i="1"/>
  <c r="L30" i="1"/>
  <c r="M30" i="1" s="1"/>
  <c r="G26" i="1"/>
  <c r="F24" i="1"/>
  <c r="G24" i="1" s="1"/>
  <c r="F14" i="1"/>
  <c r="L12" i="1"/>
  <c r="M12" i="1" s="1"/>
  <c r="G10" i="1"/>
  <c r="M8" i="1"/>
  <c r="F8" i="1"/>
  <c r="G8" i="1" s="1"/>
  <c r="I62" i="1"/>
  <c r="G46" i="1"/>
  <c r="L44" i="1"/>
  <c r="M44" i="1" s="1"/>
  <c r="P108" i="1"/>
  <c r="Q108" i="1" s="1"/>
  <c r="O103" i="1"/>
  <c r="O101" i="1"/>
  <c r="O100" i="1"/>
  <c r="B68" i="1"/>
  <c r="J65" i="1"/>
  <c r="B63" i="1"/>
  <c r="C63" i="1" s="1"/>
  <c r="D61" i="1"/>
  <c r="D58" i="1"/>
  <c r="G48" i="1"/>
  <c r="M46" i="1"/>
  <c r="F43" i="1"/>
  <c r="G40" i="1"/>
  <c r="J67" i="1"/>
  <c r="M38" i="1"/>
  <c r="M28" i="1"/>
  <c r="L23" i="1"/>
  <c r="M22" i="1"/>
  <c r="J60" i="1"/>
  <c r="M20" i="1"/>
  <c r="O110" i="1"/>
  <c r="N111" i="1"/>
  <c r="N110" i="1"/>
  <c r="O109" i="1"/>
  <c r="N107" i="1"/>
  <c r="O107" i="1" s="1"/>
  <c r="N108" i="1"/>
  <c r="L47" i="1"/>
  <c r="G47" i="1"/>
  <c r="Q110" i="1"/>
  <c r="P110" i="1"/>
  <c r="M45" i="1"/>
  <c r="H68" i="1"/>
  <c r="H69" i="1"/>
  <c r="K68" i="1"/>
  <c r="L43" i="1"/>
  <c r="C69" i="1"/>
  <c r="M41" i="1"/>
  <c r="L39" i="1"/>
  <c r="G39" i="1"/>
  <c r="J69" i="1"/>
  <c r="M47" i="1"/>
  <c r="E68" i="1"/>
  <c r="F45" i="1"/>
  <c r="D68" i="1"/>
  <c r="D69" i="1"/>
  <c r="E69" i="1"/>
  <c r="S110" i="1"/>
  <c r="R111" i="1"/>
  <c r="R110" i="1"/>
  <c r="F41" i="1"/>
  <c r="D67" i="1"/>
  <c r="K65" i="1"/>
  <c r="L9" i="1"/>
  <c r="M9" i="1" s="1"/>
  <c r="Q109" i="1"/>
  <c r="P107" i="1"/>
  <c r="Q107" i="1" s="1"/>
  <c r="R106" i="1"/>
  <c r="S106" i="1" s="1"/>
  <c r="I67" i="1"/>
  <c r="B66" i="1"/>
  <c r="C66" i="1" s="1"/>
  <c r="H65" i="1"/>
  <c r="I65" i="1" s="1"/>
  <c r="J64" i="1"/>
  <c r="K64" i="1" s="1"/>
  <c r="B62" i="1"/>
  <c r="C62" i="1" s="1"/>
  <c r="H61" i="1"/>
  <c r="I61" i="1" s="1"/>
  <c r="L37" i="1"/>
  <c r="L35" i="1"/>
  <c r="F33" i="1"/>
  <c r="G33" i="1" s="1"/>
  <c r="M27" i="1"/>
  <c r="M25" i="1"/>
  <c r="L25" i="1"/>
  <c r="G25" i="1"/>
  <c r="M23" i="1"/>
  <c r="E62" i="1"/>
  <c r="F19" i="1"/>
  <c r="M17" i="1"/>
  <c r="F15" i="1"/>
  <c r="F11" i="1"/>
  <c r="F7" i="1"/>
  <c r="K60" i="1"/>
  <c r="L21" i="1"/>
  <c r="L17" i="1"/>
  <c r="G13" i="1"/>
  <c r="P105" i="1"/>
  <c r="Q105" i="1" s="1"/>
  <c r="R104" i="1"/>
  <c r="S104" i="1" s="1"/>
  <c r="P109" i="1"/>
  <c r="N105" i="1"/>
  <c r="O105" i="1" s="1"/>
  <c r="P103" i="1"/>
  <c r="Q103" i="1" s="1"/>
  <c r="P101" i="1"/>
  <c r="Q101" i="1" s="1"/>
  <c r="H67" i="1"/>
  <c r="B65" i="1"/>
  <c r="C65" i="1" s="1"/>
  <c r="H64" i="1"/>
  <c r="I64" i="1" s="1"/>
  <c r="J63" i="1"/>
  <c r="B61" i="1"/>
  <c r="C61" i="1" s="1"/>
  <c r="H60" i="1"/>
  <c r="I60" i="1" s="1"/>
  <c r="J59" i="1"/>
  <c r="J58" i="1"/>
  <c r="G37" i="1"/>
  <c r="G35" i="1"/>
  <c r="L33" i="1"/>
  <c r="M33" i="1" s="1"/>
  <c r="F31" i="1"/>
  <c r="F29" i="1"/>
  <c r="G29" i="1" s="1"/>
  <c r="F27" i="1"/>
  <c r="F23" i="1"/>
  <c r="F21" i="1"/>
  <c r="G21" i="1" s="1"/>
  <c r="L19" i="1"/>
  <c r="F17" i="1"/>
  <c r="G17" i="1" s="1"/>
  <c r="L15" i="1"/>
  <c r="M15" i="1" s="1"/>
  <c r="G15" i="1"/>
  <c r="F13" i="1"/>
  <c r="L11" i="1"/>
  <c r="M11" i="1" s="1"/>
  <c r="F9" i="1"/>
  <c r="L7" i="1"/>
  <c r="M7" i="1" s="1"/>
  <c r="L13" i="1"/>
  <c r="G9" i="1"/>
  <c r="S109" i="1"/>
  <c r="R108" i="1"/>
  <c r="S108" i="1" s="1"/>
  <c r="R107" i="1"/>
  <c r="X107" i="1" s="1"/>
  <c r="P106" i="1"/>
  <c r="Q106" i="1" s="1"/>
  <c r="R105" i="1"/>
  <c r="S105" i="1" s="1"/>
  <c r="P104" i="1"/>
  <c r="Q104" i="1" s="1"/>
  <c r="C67" i="1"/>
  <c r="J66" i="1"/>
  <c r="E66" i="1"/>
  <c r="B64" i="1"/>
  <c r="C64" i="1" s="1"/>
  <c r="H63" i="1"/>
  <c r="I63" i="1" s="1"/>
  <c r="J62" i="1"/>
  <c r="B60" i="1"/>
  <c r="C60" i="1" s="1"/>
  <c r="H59" i="1"/>
  <c r="I59" i="1" s="1"/>
  <c r="H58" i="1"/>
  <c r="I58" i="1" s="1"/>
  <c r="B58" i="1"/>
  <c r="C58" i="1" s="1"/>
  <c r="M37" i="1"/>
  <c r="M35" i="1"/>
  <c r="L31" i="1"/>
  <c r="L29" i="1"/>
  <c r="M29" i="1" s="1"/>
  <c r="G27" i="1"/>
  <c r="Y103" i="1"/>
  <c r="U100" i="1"/>
  <c r="C86" i="1"/>
  <c r="B86" i="1" s="1"/>
  <c r="B87" i="1"/>
  <c r="B90" i="1"/>
  <c r="X157" i="1"/>
  <c r="W157" i="1" s="1"/>
  <c r="K66" i="1" l="1"/>
  <c r="S107" i="1"/>
  <c r="Y107" i="1" s="1"/>
  <c r="K58" i="1"/>
  <c r="K63" i="1"/>
  <c r="E59" i="1"/>
  <c r="F69" i="1"/>
  <c r="Q111" i="1"/>
  <c r="K62" i="1"/>
  <c r="E61" i="1"/>
  <c r="E67" i="1"/>
  <c r="M13" i="1"/>
  <c r="G23" i="1"/>
  <c r="M21" i="1"/>
  <c r="M39" i="1"/>
  <c r="O108" i="1"/>
  <c r="L60" i="1"/>
  <c r="L61" i="1"/>
  <c r="L62" i="1"/>
  <c r="L63" i="1"/>
  <c r="L68" i="1"/>
  <c r="L69" i="1"/>
  <c r="G41" i="1"/>
  <c r="K67" i="1"/>
  <c r="G11" i="1"/>
  <c r="E63" i="1"/>
  <c r="E58" i="1"/>
  <c r="F61" i="1"/>
  <c r="F62" i="1"/>
  <c r="F63" i="1"/>
  <c r="F60" i="1"/>
  <c r="I68" i="1"/>
  <c r="K61" i="1"/>
  <c r="K69" i="1"/>
  <c r="F65" i="1"/>
  <c r="F66" i="1"/>
  <c r="F67" i="1"/>
  <c r="F64" i="1"/>
  <c r="F59" i="1"/>
  <c r="F58" i="1"/>
  <c r="L64" i="1"/>
  <c r="L65" i="1"/>
  <c r="M65" i="1" s="1"/>
  <c r="F89" i="1" s="1"/>
  <c r="L67" i="1"/>
  <c r="L66" i="1"/>
  <c r="G7" i="1"/>
  <c r="G59" i="1" s="1"/>
  <c r="E86" i="1" s="1"/>
  <c r="K59" i="1"/>
  <c r="G31" i="1"/>
  <c r="M31" i="1"/>
  <c r="E60" i="1"/>
  <c r="M19" i="1"/>
  <c r="M43" i="1"/>
  <c r="F68" i="1"/>
  <c r="G45" i="1"/>
  <c r="L58" i="1"/>
  <c r="M58" i="1" s="1"/>
  <c r="L59" i="1"/>
  <c r="M59" i="1" s="1"/>
  <c r="G19" i="1"/>
  <c r="S111" i="1"/>
  <c r="G43" i="1"/>
  <c r="G68" i="1" s="1"/>
  <c r="C68" i="1"/>
  <c r="I69" i="1"/>
  <c r="O111" i="1"/>
  <c r="G91" i="1" s="1"/>
  <c r="H91" i="1"/>
  <c r="G89" i="1"/>
  <c r="H89" i="1"/>
  <c r="G90" i="1"/>
  <c r="H90" i="1"/>
  <c r="G87" i="1"/>
  <c r="H87" i="1"/>
  <c r="F86" i="1"/>
  <c r="G86" i="1"/>
  <c r="H86" i="1"/>
  <c r="N157" i="1"/>
  <c r="M67" i="1" l="1"/>
  <c r="F90" i="1" s="1"/>
  <c r="M66" i="1"/>
  <c r="M63" i="1"/>
  <c r="F87" i="1" s="1"/>
  <c r="G60" i="1"/>
  <c r="G61" i="1"/>
  <c r="G62" i="1"/>
  <c r="G63" i="1"/>
  <c r="E87" i="1" s="1"/>
  <c r="M64" i="1"/>
  <c r="M62" i="1"/>
  <c r="G69" i="1"/>
  <c r="E91" i="1" s="1"/>
  <c r="M68" i="1"/>
  <c r="M69" i="1"/>
  <c r="F91" i="1" s="1"/>
  <c r="G64" i="1"/>
  <c r="G65" i="1"/>
  <c r="E89" i="1" s="1"/>
  <c r="G66" i="1"/>
  <c r="G58" i="1"/>
  <c r="M61" i="1"/>
  <c r="G67" i="1"/>
  <c r="E90" i="1" s="1"/>
  <c r="M60" i="1"/>
</calcChain>
</file>

<file path=xl/sharedStrings.xml><?xml version="1.0" encoding="utf-8"?>
<sst xmlns="http://schemas.openxmlformats.org/spreadsheetml/2006/main" count="109" uniqueCount="105">
  <si>
    <t>סכום- משקי בית- סה"כ</t>
  </si>
  <si>
    <t>שיעור הריבית- משקי בית- סה"כ</t>
  </si>
  <si>
    <t>סכום- בנקאות פרטית- סה"כ</t>
  </si>
  <si>
    <t>שיעור הריבית- בנקאות פרטית- סה"כ</t>
  </si>
  <si>
    <t>אשראי שניתן במגזר לא צמוד- סכום- צרכני - סה"כ</t>
  </si>
  <si>
    <t>אשראי שניתן במגזר לא צמוד- שיעור הריבית- צרכני- סה"כ</t>
  </si>
  <si>
    <t>סכום- עסקים זעירים- סה"כ</t>
  </si>
  <si>
    <t>שיעור הריבית- עסקים זעירים- סה"כ</t>
  </si>
  <si>
    <t>סכום- עסקים קטנים- סה"כ</t>
  </si>
  <si>
    <t>שיעור הריבית- עסקים קטנים- סה"כ</t>
  </si>
  <si>
    <t>סכום- עסקים קטנים וזעירים- סה"כ</t>
  </si>
  <si>
    <t>שיעור הריבית- עסקים קטנים וזעירים- סה"כ</t>
  </si>
  <si>
    <t>סכום- עסקים בינוניים- סה"כ</t>
  </si>
  <si>
    <t>שיעור הריבית- עסקים בינוניים- סה"כ</t>
  </si>
  <si>
    <t>סכום- עסקים גדולים- סה"כ</t>
  </si>
  <si>
    <t>שיעור הריבית- עסקים גדולים- סה"כ</t>
  </si>
  <si>
    <t>סכום- סה"כ</t>
  </si>
  <si>
    <t>שיעור הריבית- סה"כ</t>
  </si>
  <si>
    <t>Date/Seif</t>
  </si>
  <si>
    <t>עמודה1</t>
  </si>
  <si>
    <t>עמודה2</t>
  </si>
  <si>
    <t>עמודה3</t>
  </si>
  <si>
    <t>עמודה4</t>
  </si>
  <si>
    <t>עמודה5</t>
  </si>
  <si>
    <t>עמודה6</t>
  </si>
  <si>
    <t>עמודה7</t>
  </si>
  <si>
    <t>עמודה8</t>
  </si>
  <si>
    <t>עמודה9</t>
  </si>
  <si>
    <t>עמודה10</t>
  </si>
  <si>
    <t>עמודה11</t>
  </si>
  <si>
    <t>עמודה12</t>
  </si>
  <si>
    <t>עמודה13</t>
  </si>
  <si>
    <t>עמודה14</t>
  </si>
  <si>
    <t>עמודה15</t>
  </si>
  <si>
    <t>עמודה16</t>
  </si>
  <si>
    <t>עמודה17</t>
  </si>
  <si>
    <t>עמודה18</t>
  </si>
  <si>
    <t>עמודה19</t>
  </si>
  <si>
    <t>01/16-09/16</t>
  </si>
  <si>
    <t>01/16-12/16</t>
  </si>
  <si>
    <t>01/17-03/17</t>
  </si>
  <si>
    <t>01/17-06/17</t>
  </si>
  <si>
    <t>01/17-09/17</t>
  </si>
  <si>
    <t>01/17-12/17</t>
  </si>
  <si>
    <t>01/18-03/18</t>
  </si>
  <si>
    <t>01/18-06/18</t>
  </si>
  <si>
    <t>01/18-09/18</t>
  </si>
  <si>
    <t>01/18-12/18</t>
  </si>
  <si>
    <t>01/19-03/19</t>
  </si>
  <si>
    <t>01/19-06/19</t>
  </si>
  <si>
    <t>Household</t>
  </si>
  <si>
    <t>Business</t>
  </si>
  <si>
    <t>Housing</t>
  </si>
  <si>
    <t>Other consumer</t>
  </si>
  <si>
    <t>Small and micro businesses</t>
  </si>
  <si>
    <t>Midsized businesses</t>
  </si>
  <si>
    <t>Large businesses</t>
  </si>
  <si>
    <t>Jun-17</t>
  </si>
  <si>
    <t>Jun-18</t>
  </si>
  <si>
    <t>Jun-19</t>
  </si>
  <si>
    <t xml:space="preserve">שיעור הריבית הממוצעת על אשראי שניתן לציבור במגזרי הפעילות השונים,
חמשת הבנקים הגדולים, </t>
  </si>
  <si>
    <t xml:space="preserve">שיעור הריבית הממוצעת על אשראי שניתן לציבור במגזרי הפעילות העסקיים,
חמש הקבוצות הבנקאיות, </t>
  </si>
  <si>
    <t>31/01/2016</t>
  </si>
  <si>
    <t>29/02/2016</t>
  </si>
  <si>
    <t>31/03/2016</t>
  </si>
  <si>
    <t>30/04/2016</t>
  </si>
  <si>
    <t>31/05/2016</t>
  </si>
  <si>
    <t>30/06/2016</t>
  </si>
  <si>
    <t>31/07/2016</t>
  </si>
  <si>
    <t>31/08/2016</t>
  </si>
  <si>
    <t>30/09/2016</t>
  </si>
  <si>
    <t>31/10/2016</t>
  </si>
  <si>
    <t>30/11/2016</t>
  </si>
  <si>
    <t>31/12/2016</t>
  </si>
  <si>
    <t>31/01/2017</t>
  </si>
  <si>
    <t>28/02/2017</t>
  </si>
  <si>
    <t>31/03/2017</t>
  </si>
  <si>
    <t>30/04/2017</t>
  </si>
  <si>
    <t>31/05/2017</t>
  </si>
  <si>
    <t>30/06/2017</t>
  </si>
  <si>
    <t>31/07/2017</t>
  </si>
  <si>
    <t>31/08/2017</t>
  </si>
  <si>
    <t>30/09/2017</t>
  </si>
  <si>
    <t>31/10/2017</t>
  </si>
  <si>
    <t>30/11/2017</t>
  </si>
  <si>
    <t>31/12/2017</t>
  </si>
  <si>
    <t>31/01/2018</t>
  </si>
  <si>
    <t>28/02/2018</t>
  </si>
  <si>
    <t>31/03/2018</t>
  </si>
  <si>
    <t>30/04/2018</t>
  </si>
  <si>
    <t>31/05/2018</t>
  </si>
  <si>
    <t>30/06/2018</t>
  </si>
  <si>
    <t>31/07/2018</t>
  </si>
  <si>
    <t>31/08/2018</t>
  </si>
  <si>
    <t>30/09/2018</t>
  </si>
  <si>
    <t>31/10/2018</t>
  </si>
  <si>
    <t>30/11/2018</t>
  </si>
  <si>
    <t>31/12/2018</t>
  </si>
  <si>
    <t>31/01/2019</t>
  </si>
  <si>
    <t>28/02/2019</t>
  </si>
  <si>
    <t>31/03/2019</t>
  </si>
  <si>
    <t>30/04/2019</t>
  </si>
  <si>
    <t>31/05/2019</t>
  </si>
  <si>
    <t>30/06/2019</t>
  </si>
  <si>
    <t>יוני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</si>
</sst>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,##0.00_ ;[Red]\-#,##0.00\ "/>
  </numFmts>
  <fonts count="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i/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">
    <xf numFmtId="0" fontId="0" fillId="0" borderId="0" xfId="0"/>
    <xf numFmtId="0" fontId="1" fillId="0" borderId="0" xfId="1"/>
    <xf numFmtId="0" fontId="2" fillId="0" borderId="0" xfId="2" applyAlignment="1">
      <alignment wrapText="1"/>
    </xf>
    <xf numFmtId="0" fontId="2" fillId="0" borderId="0" xfId="2" applyFont="1" applyAlignment="1">
      <alignment wrapText="1"/>
    </xf>
    <xf numFmtId="0" fontId="3" fillId="0" borderId="1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4" fontId="1" fillId="0" borderId="0" xfId="1" applyNumberFormat="1" applyFill="1" applyBorder="1" applyAlignment="1"/>
    <xf numFmtId="164" fontId="1" fillId="0" borderId="0" xfId="1" applyNumberFormat="1" applyFill="1" applyBorder="1" applyAlignment="1"/>
    <xf numFmtId="165" fontId="1" fillId="0" borderId="0" xfId="1" applyNumberFormat="1" applyFill="1" applyBorder="1" applyAlignment="1"/>
    <xf numFmtId="0" fontId="1" fillId="0" borderId="0" xfId="1" applyBorder="1"/>
    <xf numFmtId="164" fontId="1" fillId="0" borderId="0" xfId="1" applyNumberFormat="1"/>
    <xf numFmtId="165" fontId="1" fillId="0" borderId="0" xfId="1" applyNumberFormat="1"/>
    <xf numFmtId="2" fontId="1" fillId="0" borderId="0" xfId="1" applyNumberFormat="1"/>
    <xf numFmtId="17" fontId="1" fillId="0" borderId="0" xfId="1" applyNumberFormat="1"/>
    <xf numFmtId="0" fontId="1" fillId="0" borderId="0" xfId="1" applyFont="1"/>
    <xf numFmtId="0" fontId="1" fillId="0" borderId="0" xfId="1" applyNumberFormat="1"/>
    <xf numFmtId="165" fontId="1" fillId="0" borderId="0" xfId="1" applyNumberFormat="1" applyFill="1"/>
    <xf numFmtId="14" fontId="1" fillId="0" borderId="0" xfId="1" applyNumberFormat="1"/>
    <xf numFmtId="49" fontId="1" fillId="0" borderId="0" xfId="1" applyNumberFormat="1" applyFont="1"/>
    <xf numFmtId="0" fontId="1" fillId="0" borderId="0" xfId="1" applyAlignment="1"/>
    <xf numFmtId="164" fontId="4" fillId="0" borderId="0" xfId="1" applyNumberFormat="1" applyFont="1"/>
    <xf numFmtId="0" fontId="1" fillId="0" borderId="0" xfId="1" applyFont="1" applyAlignment="1">
      <alignment horizontal="center"/>
    </xf>
    <xf numFmtId="0" fontId="1" fillId="0" borderId="0" xfId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22">
    <dxf>
      <numFmt numFmtId="165" formatCode="#,##0.00_ ;[Red]\-#,##0.0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4" formatCode="#,##0_ ;[Red]\-#,##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#,##0.00_ ;[Red]\-#,##0.0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4" formatCode="#,##0_ ;[Red]\-#,##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#,##0.00_ ;[Red]\-#,##0.0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4" formatCode="#,##0_ ;[Red]\-#,##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#,##0.00_ ;[Red]\-#,##0.0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#,##0.00_ ;[Red]\-#,##0.0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#,##0.00_ ;[Red]\-#,##0.0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4" formatCode="#,##0_ ;[Red]\-#,##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#,##0.00_ ;[Red]\-#,##0.0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4" formatCode="#,##0_ ;[Red]\-#,##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#,##0.00_ ;[Red]\-#,##0.0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#,##0.00_ ;[Red]\-#,##0.0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#,##0.00_ ;[Red]\-#,##0.0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4" formatCode="#,##0_ ;[Red]\-#,##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5" formatCode="#,##0.00_ ;[Red]\-#,##0.0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64" formatCode="#,##0_ ;[Red]\-#,##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19" formatCode="dd/mm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561836735464339E-2"/>
          <c:y val="0.18036343411181946"/>
          <c:w val="0.91667000759613892"/>
          <c:h val="0.4987002951663505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'Figure 11'!$C$89</c:f>
              <c:strCache>
                <c:ptCount val="1"/>
                <c:pt idx="0">
                  <c:v>Jun-18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5.58943201248159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accent1">
                          <a:lumMod val="20000"/>
                          <a:lumOff val="8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8B8-46E7-AE48-E7113E858781}"/>
                </c:ext>
              </c:extLst>
            </c:dLbl>
            <c:dLbl>
              <c:idx val="1"/>
              <c:layout>
                <c:manualLayout>
                  <c:x val="0"/>
                  <c:y val="6.98679001560199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accent1">
                          <a:lumMod val="20000"/>
                          <a:lumOff val="8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8B8-46E7-AE48-E7113E858781}"/>
                </c:ext>
              </c:extLst>
            </c:dLbl>
            <c:dLbl>
              <c:idx val="2"/>
              <c:layout>
                <c:manualLayout>
                  <c:x val="0"/>
                  <c:y val="6.63745051482189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accent1">
                          <a:lumMod val="20000"/>
                          <a:lumOff val="8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8B8-46E7-AE48-E7113E858781}"/>
                </c:ext>
              </c:extLst>
            </c:dLbl>
            <c:dLbl>
              <c:idx val="3"/>
              <c:layout>
                <c:manualLayout>
                  <c:x val="0"/>
                  <c:y val="6.98679001560199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accent1">
                          <a:lumMod val="20000"/>
                          <a:lumOff val="8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8B8-46E7-AE48-E7113E858781}"/>
                </c:ext>
              </c:extLst>
            </c:dLbl>
            <c:dLbl>
              <c:idx val="4"/>
              <c:layout>
                <c:manualLayout>
                  <c:x val="0"/>
                  <c:y val="6.2711391658542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accent1">
                          <a:lumMod val="20000"/>
                          <a:lumOff val="8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8B8-46E7-AE48-E7113E8587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'Figure 11'!$D$84:$H$85</c:f>
              <c:multiLvlStrCache>
                <c:ptCount val="5"/>
                <c:lvl>
                  <c:pt idx="0">
                    <c:v>Housing</c:v>
                  </c:pt>
                  <c:pt idx="1">
                    <c:v>Other consumer</c:v>
                  </c:pt>
                  <c:pt idx="2">
                    <c:v>Small and micro businesses</c:v>
                  </c:pt>
                  <c:pt idx="3">
                    <c:v>Midsized businesses</c:v>
                  </c:pt>
                  <c:pt idx="4">
                    <c:v>Large businesses</c:v>
                  </c:pt>
                </c:lvl>
                <c:lvl>
                  <c:pt idx="0">
                    <c:v>Household</c:v>
                  </c:pt>
                  <c:pt idx="2">
                    <c:v>Business</c:v>
                  </c:pt>
                </c:lvl>
              </c:multiLvlStrCache>
            </c:multiLvlStrRef>
          </c:cat>
          <c:val>
            <c:numRef>
              <c:f>'Figure 11'!$D$89:$H$89</c:f>
              <c:numCache>
                <c:formatCode>#,##0.00_ ;[Red]\-#,##0.00\ </c:formatCode>
                <c:ptCount val="5"/>
                <c:pt idx="0">
                  <c:v>2.9823823672460748</c:v>
                </c:pt>
                <c:pt idx="1">
                  <c:v>5.8116684993568306</c:v>
                </c:pt>
                <c:pt idx="2">
                  <c:v>4.0292875585623174</c:v>
                </c:pt>
                <c:pt idx="3">
                  <c:v>2.5560839517231839</c:v>
                </c:pt>
                <c:pt idx="4">
                  <c:v>2.0876127165115053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B8-46E7-AE48-E7113E858781}"/>
            </c:ext>
          </c:extLst>
        </c:ser>
        <c:ser>
          <c:idx val="1"/>
          <c:order val="2"/>
          <c:tx>
            <c:strRef>
              <c:f>'Figure 11'!$C$91</c:f>
              <c:strCache>
                <c:ptCount val="1"/>
                <c:pt idx="0">
                  <c:v>Jun-19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39728483896666E-3"/>
                  <c:y val="5.24009251170149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8B8-46E7-AE48-E7113E858781}"/>
                </c:ext>
              </c:extLst>
            </c:dLbl>
            <c:dLbl>
              <c:idx val="1"/>
              <c:layout>
                <c:manualLayout>
                  <c:x val="2.3972848389665941E-3"/>
                  <c:y val="7.6854690171621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8B8-46E7-AE48-E7113E858781}"/>
                </c:ext>
              </c:extLst>
            </c:dLbl>
            <c:dLbl>
              <c:idx val="2"/>
              <c:layout>
                <c:manualLayout>
                  <c:x val="2.3972848389666383E-3"/>
                  <c:y val="8.3841480187223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8B8-46E7-AE48-E7113E858781}"/>
                </c:ext>
              </c:extLst>
            </c:dLbl>
            <c:dLbl>
              <c:idx val="3"/>
              <c:layout>
                <c:manualLayout>
                  <c:x val="-8.7899428673742604E-17"/>
                  <c:y val="6.28811101404179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8B8-46E7-AE48-E7113E858781}"/>
                </c:ext>
              </c:extLst>
            </c:dLbl>
            <c:dLbl>
              <c:idx val="4"/>
              <c:layout>
                <c:manualLayout>
                  <c:x val="2.3972848389666383E-3"/>
                  <c:y val="6.28811101404179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accent4">
                          <a:lumMod val="20000"/>
                          <a:lumOff val="8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8B8-46E7-AE48-E7113E8587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'Figure 11'!$D$84:$H$85</c:f>
              <c:multiLvlStrCache>
                <c:ptCount val="5"/>
                <c:lvl>
                  <c:pt idx="0">
                    <c:v>Housing</c:v>
                  </c:pt>
                  <c:pt idx="1">
                    <c:v>Other consumer</c:v>
                  </c:pt>
                  <c:pt idx="2">
                    <c:v>Small and micro businesses</c:v>
                  </c:pt>
                  <c:pt idx="3">
                    <c:v>Midsized businesses</c:v>
                  </c:pt>
                  <c:pt idx="4">
                    <c:v>Large businesses</c:v>
                  </c:pt>
                </c:lvl>
                <c:lvl>
                  <c:pt idx="0">
                    <c:v>Household</c:v>
                  </c:pt>
                  <c:pt idx="2">
                    <c:v>Business</c:v>
                  </c:pt>
                </c:lvl>
              </c:multiLvlStrCache>
            </c:multiLvlStrRef>
          </c:cat>
          <c:val>
            <c:numRef>
              <c:f>'Figure 11'!$D$91:$H$91</c:f>
              <c:numCache>
                <c:formatCode>#,##0.00_ ;[Red]\-#,##0.00\ </c:formatCode>
                <c:ptCount val="5"/>
                <c:pt idx="0">
                  <c:v>2.9844844003632902</c:v>
                </c:pt>
                <c:pt idx="1">
                  <c:v>5.7070861647932709</c:v>
                </c:pt>
                <c:pt idx="2">
                  <c:v>3.9093222612682195</c:v>
                </c:pt>
                <c:pt idx="3">
                  <c:v>2.7657858238777133</c:v>
                </c:pt>
                <c:pt idx="4">
                  <c:v>2.1960821158591384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8B8-46E7-AE48-E7113E858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650176"/>
        <c:axId val="225651712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11'!$C$88</c15:sqref>
                        </c15:formulaRef>
                      </c:ext>
                    </c:extLst>
                    <c:strCache>
                      <c:ptCount val="1"/>
                      <c:pt idx="0">
                        <c:v>Jun-17</c:v>
                      </c:pt>
                    </c:strCache>
                  </c:strRef>
                </c:tx>
                <c:invertIfNegative val="0"/>
                <c:dLbls>
                  <c:dLbl>
                    <c:idx val="0"/>
                    <c:layout>
                      <c:manualLayout>
                        <c:x val="0"/>
                        <c:y val="6.637450514821891E-2"/>
                      </c:manualLayout>
                    </c:layout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wrap="square" lIns="38100" tIns="19050" rIns="38100" bIns="19050" anchor="ctr">
                        <a:spAutoFit/>
                      </a:bodyPr>
                      <a:lstStyle/>
                      <a:p>
                        <a:pPr>
                          <a:defRPr sz="900">
                            <a:solidFill>
                              <a:schemeClr val="bg1">
                                <a:lumMod val="95000"/>
                              </a:schemeClr>
                            </a:solidFill>
                            <a:latin typeface="Arial" panose="020B0604020202020204" pitchFamily="34" charset="0"/>
                            <a:cs typeface="Arial" panose="020B0604020202020204" pitchFamily="34" charset="0"/>
                          </a:defRPr>
                        </a:pPr>
                        <a:endParaRPr lang="he-IL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C-78B8-46E7-AE48-E7113E858781}"/>
                      </c:ext>
                    </c:extLst>
                  </c:dLbl>
                  <c:dLbl>
                    <c:idx val="1"/>
                    <c:layout>
                      <c:manualLayout>
                        <c:x val="0"/>
                        <c:y val="5.9387715132616974E-2"/>
                      </c:manualLayout>
                    </c:layout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wrap="square" lIns="38100" tIns="19050" rIns="38100" bIns="19050" anchor="ctr">
                        <a:spAutoFit/>
                      </a:bodyPr>
                      <a:lstStyle/>
                      <a:p>
                        <a:pPr>
                          <a:defRPr sz="900">
                            <a:solidFill>
                              <a:schemeClr val="bg1">
                                <a:lumMod val="95000"/>
                              </a:schemeClr>
                            </a:solidFill>
                            <a:latin typeface="Arial" panose="020B0604020202020204" pitchFamily="34" charset="0"/>
                            <a:cs typeface="Arial" panose="020B0604020202020204" pitchFamily="34" charset="0"/>
                          </a:defRPr>
                        </a:pPr>
                        <a:endParaRPr lang="he-IL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D-78B8-46E7-AE48-E7113E858781}"/>
                      </c:ext>
                    </c:extLst>
                  </c:dLbl>
                  <c:dLbl>
                    <c:idx val="2"/>
                    <c:layout>
                      <c:manualLayout>
                        <c:x val="-2.3972848389666383E-3"/>
                        <c:y val="8.0348085179422962E-2"/>
                      </c:manualLayout>
                    </c:layout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wrap="square" lIns="38100" tIns="19050" rIns="38100" bIns="19050" anchor="ctr">
                        <a:spAutoFit/>
                      </a:bodyPr>
                      <a:lstStyle/>
                      <a:p>
                        <a:pPr>
                          <a:defRPr sz="900">
                            <a:solidFill>
                              <a:schemeClr val="bg1">
                                <a:lumMod val="95000"/>
                              </a:schemeClr>
                            </a:solidFill>
                            <a:latin typeface="Arial" panose="020B0604020202020204" pitchFamily="34" charset="0"/>
                            <a:cs typeface="Arial" panose="020B0604020202020204" pitchFamily="34" charset="0"/>
                          </a:defRPr>
                        </a:pPr>
                        <a:endParaRPr lang="he-IL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E-78B8-46E7-AE48-E7113E858781}"/>
                      </c:ext>
                    </c:extLst>
                  </c:dLbl>
                  <c:dLbl>
                    <c:idx val="3"/>
                    <c:layout>
                      <c:manualLayout>
                        <c:x val="0"/>
                        <c:y val="8.0348085179422907E-2"/>
                      </c:manualLayout>
                    </c:layout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wrap="square" lIns="38100" tIns="19050" rIns="38100" bIns="19050" anchor="ctr">
                        <a:spAutoFit/>
                      </a:bodyPr>
                      <a:lstStyle/>
                      <a:p>
                        <a:pPr>
                          <a:defRPr sz="900">
                            <a:solidFill>
                              <a:schemeClr val="bg1">
                                <a:lumMod val="95000"/>
                              </a:schemeClr>
                            </a:solidFill>
                            <a:latin typeface="Arial" panose="020B0604020202020204" pitchFamily="34" charset="0"/>
                            <a:cs typeface="Arial" panose="020B0604020202020204" pitchFamily="34" charset="0"/>
                          </a:defRPr>
                        </a:pPr>
                        <a:endParaRPr lang="he-IL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F-78B8-46E7-AE48-E7113E858781}"/>
                      </c:ext>
                    </c:extLst>
                  </c:dLbl>
                  <c:dLbl>
                    <c:idx val="4"/>
                    <c:layout>
                      <c:manualLayout>
                        <c:x val="0"/>
                        <c:y val="5.5894320124815912E-2"/>
                      </c:manualLayout>
                    </c:layout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wrap="square" lIns="38100" tIns="19050" rIns="38100" bIns="19050" anchor="ctr">
                        <a:spAutoFit/>
                      </a:bodyPr>
                      <a:lstStyle/>
                      <a:p>
                        <a:pPr>
                          <a:defRPr sz="900">
                            <a:solidFill>
                              <a:schemeClr val="bg1">
                                <a:lumMod val="95000"/>
                              </a:schemeClr>
                            </a:solidFill>
                            <a:latin typeface="Arial" panose="020B0604020202020204" pitchFamily="34" charset="0"/>
                            <a:cs typeface="Arial" panose="020B0604020202020204" pitchFamily="34" charset="0"/>
                          </a:defRPr>
                        </a:pPr>
                        <a:endParaRPr lang="he-IL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0-78B8-46E7-AE48-E7113E858781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endParaRPr lang="he-IL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'Figure 11'!$D$88:$H$88</c15:sqref>
                        </c15:formulaRef>
                      </c:ext>
                    </c:extLst>
                    <c:numCache>
                      <c:formatCode>0.00</c:formatCode>
                      <c:ptCount val="5"/>
                      <c:pt idx="0">
                        <c:v>3.4280966863181899</c:v>
                      </c:pt>
                      <c:pt idx="1">
                        <c:v>5.9226205889916317</c:v>
                      </c:pt>
                      <c:pt idx="2">
                        <c:v>3.8657695402488432</c:v>
                      </c:pt>
                      <c:pt idx="3">
                        <c:v>2.5329752675985491</c:v>
                      </c:pt>
                      <c:pt idx="4">
                        <c:v>2.1305900034766507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78B8-46E7-AE48-E7113E858781}"/>
                  </c:ext>
                </c:extLst>
              </c15:ser>
            </c15:filteredBarSeries>
          </c:ext>
        </c:extLst>
      </c:barChart>
      <c:catAx>
        <c:axId val="2256501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25651712"/>
        <c:crosses val="autoZero"/>
        <c:auto val="1"/>
        <c:lblAlgn val="ctr"/>
        <c:lblOffset val="100"/>
        <c:noMultiLvlLbl val="0"/>
      </c:catAx>
      <c:valAx>
        <c:axId val="2256517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0"/>
        <c:majorTickMark val="in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2565017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34958396726101715"/>
          <c:y val="0.8373326746312405"/>
          <c:w val="0.34895236764911303"/>
          <c:h val="5.4991538832248825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 sz="10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36178</xdr:colOff>
      <xdr:row>3</xdr:row>
      <xdr:rowOff>14565</xdr:rowOff>
    </xdr:from>
    <xdr:to>
      <xdr:col>25</xdr:col>
      <xdr:colOff>503302</xdr:colOff>
      <xdr:row>17</xdr:row>
      <xdr:rowOff>100899</xdr:rowOff>
    </xdr:to>
    <xdr:graphicFrame macro="">
      <xdr:nvGraphicFramePr>
        <xdr:cNvPr id="2" name="תרשים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0.28469</cdr:x>
      <cdr:y>0.7703</cdr:y>
    </cdr:from>
    <cdr:to>
      <cdr:x>0.3242</cdr:x>
      <cdr:y>0.81788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508177" y="2800367"/>
          <a:ext cx="209311" cy="1729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aseline="30000">
              <a:latin typeface="Arial" panose="020B0604020202020204" pitchFamily="34" charset="0"/>
              <a:cs typeface="Arial" panose="020B0604020202020204" pitchFamily="34" charset="0"/>
            </a:rPr>
            <a:t>a</a:t>
          </a:r>
          <a:endParaRPr lang="he-IL" sz="1050" baseline="30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0.16427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0"/>
          <a:ext cx="5297660" cy="5972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11</a:t>
          </a:r>
        </a:p>
        <a:p xmlns:a="http://schemas.openxmlformats.org/drawingml/2006/main">
          <a:pPr algn="ctr"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Average Interest Rate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on Credit Issued to the Public in the Various Activity Segments, the Five Banking Groups, June 2018 and June 2019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0.89641</cdr:y>
    </cdr:from>
    <cdr:to>
      <cdr:x>0.80124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3258831"/>
          <a:ext cx="4244722" cy="3766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800" b="0" i="0" baseline="30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en-US" sz="8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"Households" includes private banking.</a:t>
          </a:r>
        </a:p>
        <a:p xmlns:a="http://schemas.openxmlformats.org/drawingml/2006/main">
          <a:pPr algn="l" rtl="0"/>
          <a:endParaRPr lang="en-US" sz="200" b="0" i="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l" rtl="0"/>
          <a:r>
            <a:rPr lang="en-US" sz="8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published financial statements.</a:t>
          </a:r>
          <a:endParaRPr lang="he-IL" sz="7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0.10025</cdr:y>
    </cdr:from>
    <cdr:to>
      <cdr:x>0.11508</cdr:x>
      <cdr:y>0.17799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353786"/>
          <a:ext cx="609653" cy="27434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ables/table1.xml><?xml version="1.0" encoding="utf-8"?>
<table xmlns="http://schemas.openxmlformats.org/spreadsheetml/2006/main" id="1" name="טבלה85" displayName="טבלה85" ref="A6:S48" totalsRowShown="0" headerRowDxfId="21" dataDxfId="20" tableBorderDxfId="19">
  <autoFilter ref="A6:S48"/>
  <tableColumns count="19">
    <tableColumn id="1" name="עמודה1" dataDxfId="18"/>
    <tableColumn id="2" name="עמודה2" dataDxfId="17"/>
    <tableColumn id="3" name="עמודה3" dataDxfId="16"/>
    <tableColumn id="4" name="עמודה4" dataDxfId="15"/>
    <tableColumn id="5" name="עמודה5" dataDxfId="14"/>
    <tableColumn id="6" name="עמודה6" dataDxfId="13">
      <calculatedColumnFormula>B7+D7</calculatedColumnFormula>
    </tableColumn>
    <tableColumn id="7" name="עמודה7" dataDxfId="12">
      <calculatedColumnFormula>C7*(B7/F7)+E7*(D7/F7)</calculatedColumnFormula>
    </tableColumn>
    <tableColumn id="8" name="עמודה8" dataDxfId="11"/>
    <tableColumn id="9" name="עמודה9" dataDxfId="10"/>
    <tableColumn id="10" name="עמודה10" dataDxfId="9"/>
    <tableColumn id="11" name="עמודה11" dataDxfId="8"/>
    <tableColumn id="12" name="עמודה12" dataDxfId="7">
      <calculatedColumnFormula>H7+J7</calculatedColumnFormula>
    </tableColumn>
    <tableColumn id="13" name="עמודה13" dataDxfId="6">
      <calculatedColumnFormula>I7*(H7/L7)+K7*(J7/L7)</calculatedColumnFormula>
    </tableColumn>
    <tableColumn id="14" name="עמודה14" dataDxfId="5"/>
    <tableColumn id="15" name="עמודה15" dataDxfId="4"/>
    <tableColumn id="16" name="עמודה16" dataDxfId="3"/>
    <tableColumn id="17" name="עמודה17" dataDxfId="2"/>
    <tableColumn id="18" name="עמודה18" dataDxfId="1"/>
    <tableColumn id="19" name="עמודה19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3:Y157"/>
  <sheetViews>
    <sheetView tabSelected="1" zoomScale="70" zoomScaleNormal="70" workbookViewId="0">
      <selection activeCell="X30" sqref="X30"/>
    </sheetView>
  </sheetViews>
  <sheetFormatPr defaultRowHeight="14.25" x14ac:dyDescent="0.2"/>
  <cols>
    <col min="1" max="1" width="11" style="1" customWidth="1"/>
    <col min="2" max="2" width="11.875" style="1" customWidth="1"/>
    <col min="3" max="3" width="9.875" style="1" customWidth="1"/>
    <col min="4" max="4" width="10.5" style="1" customWidth="1"/>
    <col min="5" max="5" width="8.875" style="1" customWidth="1"/>
    <col min="6" max="6" width="17" style="1" customWidth="1"/>
    <col min="7" max="7" width="8.875" style="1" customWidth="1"/>
    <col min="8" max="8" width="13" style="1" customWidth="1"/>
    <col min="9" max="9" width="8.875" style="1" customWidth="1"/>
    <col min="10" max="10" width="13" style="1" customWidth="1"/>
    <col min="11" max="11" width="9.875" style="1" customWidth="1"/>
    <col min="12" max="12" width="18.125" style="1" bestFit="1" customWidth="1"/>
    <col min="13" max="13" width="9.875" style="1" customWidth="1"/>
    <col min="14" max="14" width="13" style="1" bestFit="1" customWidth="1"/>
    <col min="15" max="15" width="9.875" style="1" customWidth="1"/>
    <col min="16" max="16" width="13" style="1" bestFit="1" customWidth="1"/>
    <col min="17" max="17" width="9.875" style="1" customWidth="1"/>
    <col min="18" max="18" width="13" style="1" bestFit="1" customWidth="1"/>
    <col min="19" max="19" width="9.875" style="1" customWidth="1"/>
    <col min="20" max="20" width="10.625" style="1" bestFit="1" customWidth="1"/>
    <col min="21" max="21" width="9" style="1"/>
    <col min="22" max="22" width="14.25" style="1" bestFit="1" customWidth="1"/>
    <col min="23" max="23" width="9" style="1"/>
    <col min="24" max="24" width="11.625" style="1" bestFit="1" customWidth="1"/>
    <col min="25" max="16384" width="9" style="1"/>
  </cols>
  <sheetData>
    <row r="3" spans="1:23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3" ht="90" thickBot="1" x14ac:dyDescent="0.25"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14</v>
      </c>
      <c r="Q4" s="3" t="s">
        <v>15</v>
      </c>
      <c r="R4" s="3" t="s">
        <v>16</v>
      </c>
      <c r="S4" s="3" t="s">
        <v>17</v>
      </c>
      <c r="V4" s="3"/>
      <c r="W4" s="3"/>
    </row>
    <row r="5" spans="1:23" x14ac:dyDescent="0.2">
      <c r="A5" s="4" t="s">
        <v>18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23" x14ac:dyDescent="0.2">
      <c r="A6" s="5" t="s">
        <v>19</v>
      </c>
      <c r="B6" s="5" t="s">
        <v>20</v>
      </c>
      <c r="C6" s="5" t="s">
        <v>21</v>
      </c>
      <c r="D6" s="5" t="s">
        <v>22</v>
      </c>
      <c r="E6" s="5" t="s">
        <v>23</v>
      </c>
      <c r="F6" s="5" t="s">
        <v>24</v>
      </c>
      <c r="G6" s="5" t="s">
        <v>25</v>
      </c>
      <c r="H6" s="5" t="s">
        <v>26</v>
      </c>
      <c r="I6" s="5" t="s">
        <v>27</v>
      </c>
      <c r="J6" s="5" t="s">
        <v>28</v>
      </c>
      <c r="K6" s="5" t="s">
        <v>29</v>
      </c>
      <c r="L6" s="5" t="s">
        <v>30</v>
      </c>
      <c r="M6" s="5" t="s">
        <v>31</v>
      </c>
      <c r="N6" s="5" t="s">
        <v>32</v>
      </c>
      <c r="O6" s="5" t="s">
        <v>33</v>
      </c>
      <c r="P6" s="5" t="s">
        <v>34</v>
      </c>
      <c r="Q6" s="5" t="s">
        <v>35</v>
      </c>
      <c r="R6" s="5" t="s">
        <v>36</v>
      </c>
      <c r="S6" s="5" t="s">
        <v>37</v>
      </c>
    </row>
    <row r="7" spans="1:23" x14ac:dyDescent="0.2">
      <c r="A7" s="6" t="s">
        <v>62</v>
      </c>
      <c r="B7" s="7">
        <v>4707017.9000000004</v>
      </c>
      <c r="C7" s="8">
        <v>5.4926262736328235</v>
      </c>
      <c r="D7" s="7">
        <v>137358</v>
      </c>
      <c r="E7" s="8">
        <v>2.3924799429228729</v>
      </c>
      <c r="F7" s="8">
        <f t="shared" ref="F7:F48" si="0">B7+D7</f>
        <v>4844375.9000000004</v>
      </c>
      <c r="G7" s="8">
        <f t="shared" ref="G7:G48" si="1">C7*(B7/F7)+E7*(D7/F7)</f>
        <v>5.4047243625334689</v>
      </c>
      <c r="H7" s="7">
        <v>14572321</v>
      </c>
      <c r="I7" s="8">
        <v>3.5101586013648753</v>
      </c>
      <c r="J7" s="7">
        <v>10484244</v>
      </c>
      <c r="K7" s="8">
        <v>2.9879079597918552</v>
      </c>
      <c r="L7" s="8">
        <f t="shared" ref="L7:L48" si="2">H7+J7</f>
        <v>25056565</v>
      </c>
      <c r="M7" s="8">
        <f t="shared" ref="M7:M48" si="3">I7*(H7/L7)+K7*(J7/L7)</f>
        <v>3.2916369023447549</v>
      </c>
      <c r="N7" s="7">
        <v>16317111</v>
      </c>
      <c r="O7" s="8">
        <v>2.5526337327729158</v>
      </c>
      <c r="P7" s="7">
        <v>30254792</v>
      </c>
      <c r="Q7" s="8">
        <v>2.0204515099624549</v>
      </c>
      <c r="R7" s="7">
        <v>77339960.900000006</v>
      </c>
      <c r="S7" s="8">
        <v>2.7565337269390828</v>
      </c>
    </row>
    <row r="8" spans="1:23" x14ac:dyDescent="0.2">
      <c r="A8" s="6" t="s">
        <v>63</v>
      </c>
      <c r="B8" s="7">
        <v>4806606.91</v>
      </c>
      <c r="C8" s="8">
        <v>5.697768271277253</v>
      </c>
      <c r="D8" s="7">
        <v>127596</v>
      </c>
      <c r="E8" s="8">
        <v>2.5494893256841906</v>
      </c>
      <c r="F8" s="8">
        <f t="shared" si="0"/>
        <v>4934202.91</v>
      </c>
      <c r="G8" s="8">
        <f t="shared" si="1"/>
        <v>5.616355364741171</v>
      </c>
      <c r="H8" s="7">
        <v>10563605.029999999</v>
      </c>
      <c r="I8" s="8">
        <v>3.5975843732108941</v>
      </c>
      <c r="J8" s="7">
        <v>8635666.1500000004</v>
      </c>
      <c r="K8" s="8">
        <v>2.922586695816165</v>
      </c>
      <c r="L8" s="8">
        <f t="shared" si="2"/>
        <v>19199271.18</v>
      </c>
      <c r="M8" s="8">
        <f t="shared" si="3"/>
        <v>3.2939762549986549</v>
      </c>
      <c r="N8" s="7">
        <v>11780129.24</v>
      </c>
      <c r="O8" s="8">
        <v>2.3827039343415555</v>
      </c>
      <c r="P8" s="7">
        <v>23369719.039999999</v>
      </c>
      <c r="Q8" s="8">
        <v>1.9620511267558653</v>
      </c>
      <c r="R8" s="7">
        <v>59961667.369999997</v>
      </c>
      <c r="S8" s="8">
        <v>2.7600604481739581</v>
      </c>
    </row>
    <row r="9" spans="1:23" x14ac:dyDescent="0.2">
      <c r="A9" s="6" t="s">
        <v>64</v>
      </c>
      <c r="B9" s="7">
        <v>5504361.2999999998</v>
      </c>
      <c r="C9" s="8">
        <v>5.6058196686689161</v>
      </c>
      <c r="D9" s="7">
        <v>220552.43</v>
      </c>
      <c r="E9" s="8">
        <v>2.4824493436776005</v>
      </c>
      <c r="F9" s="8">
        <f t="shared" si="0"/>
        <v>5724913.7299999995</v>
      </c>
      <c r="G9" s="8">
        <f t="shared" si="1"/>
        <v>5.4854917567639934</v>
      </c>
      <c r="H9" s="7">
        <v>12088062.800000001</v>
      </c>
      <c r="I9" s="8">
        <v>3.7951863550874338</v>
      </c>
      <c r="J9" s="7">
        <v>8898713.2699999996</v>
      </c>
      <c r="K9" s="8">
        <v>2.9431419624221693</v>
      </c>
      <c r="L9" s="8">
        <f t="shared" si="2"/>
        <v>20986776.07</v>
      </c>
      <c r="M9" s="8">
        <f t="shared" si="3"/>
        <v>3.4339065321003348</v>
      </c>
      <c r="N9" s="7">
        <v>14220801.439999999</v>
      </c>
      <c r="O9" s="8">
        <v>2.5952313988852094</v>
      </c>
      <c r="P9" s="7">
        <v>28302165.77</v>
      </c>
      <c r="Q9" s="8">
        <v>2.0761236653374322</v>
      </c>
      <c r="R9" s="7">
        <v>69975184.840000004</v>
      </c>
      <c r="S9" s="8">
        <v>2.8547337026169686</v>
      </c>
    </row>
    <row r="10" spans="1:23" x14ac:dyDescent="0.2">
      <c r="A10" s="6" t="s">
        <v>65</v>
      </c>
      <c r="B10" s="7">
        <v>4000742.31</v>
      </c>
      <c r="C10" s="8">
        <v>5.7389144495537385</v>
      </c>
      <c r="D10" s="7">
        <v>76470.62</v>
      </c>
      <c r="E10" s="8">
        <v>2.1493464784253091</v>
      </c>
      <c r="F10" s="8">
        <f t="shared" si="0"/>
        <v>4077212.93</v>
      </c>
      <c r="G10" s="8">
        <f t="shared" si="1"/>
        <v>5.6715899087468076</v>
      </c>
      <c r="H10" s="7">
        <v>8789210.6799999997</v>
      </c>
      <c r="I10" s="8">
        <v>3.740030666599063</v>
      </c>
      <c r="J10" s="7">
        <v>7495076.04</v>
      </c>
      <c r="K10" s="8">
        <v>3.177935740702639</v>
      </c>
      <c r="L10" s="8">
        <f t="shared" si="2"/>
        <v>16284286.719999999</v>
      </c>
      <c r="M10" s="8">
        <f t="shared" si="3"/>
        <v>3.4813184316862733</v>
      </c>
      <c r="N10" s="7">
        <v>11675485.560000001</v>
      </c>
      <c r="O10" s="8">
        <v>2.5179745942060845</v>
      </c>
      <c r="P10" s="7">
        <v>26091858.149999999</v>
      </c>
      <c r="Q10" s="8">
        <v>2.082556107430777</v>
      </c>
      <c r="R10" s="7">
        <v>59842625.43</v>
      </c>
      <c r="S10" s="8">
        <v>2.7512178624697077</v>
      </c>
    </row>
    <row r="11" spans="1:23" x14ac:dyDescent="0.2">
      <c r="A11" s="6" t="s">
        <v>66</v>
      </c>
      <c r="B11" s="7">
        <v>5919277.2699999996</v>
      </c>
      <c r="C11" s="8">
        <v>5.6603335360568439</v>
      </c>
      <c r="D11" s="7">
        <v>117102.46</v>
      </c>
      <c r="E11" s="8">
        <v>2.1630607982103878</v>
      </c>
      <c r="F11" s="8">
        <f t="shared" si="0"/>
        <v>6036379.7299999995</v>
      </c>
      <c r="G11" s="8">
        <f t="shared" si="1"/>
        <v>5.5924883607678542</v>
      </c>
      <c r="H11" s="7">
        <v>11594166.41</v>
      </c>
      <c r="I11" s="8">
        <v>3.8024759676534603</v>
      </c>
      <c r="J11" s="7">
        <v>9582052.9199999999</v>
      </c>
      <c r="K11" s="8">
        <v>2.9986974097822032</v>
      </c>
      <c r="L11" s="8">
        <f t="shared" si="2"/>
        <v>21176219.329999998</v>
      </c>
      <c r="M11" s="8">
        <f t="shared" si="3"/>
        <v>3.4387732425606683</v>
      </c>
      <c r="N11" s="7">
        <v>13950589.779999999</v>
      </c>
      <c r="O11" s="8">
        <v>2.5239039145196625</v>
      </c>
      <c r="P11" s="7">
        <v>27830591.120000001</v>
      </c>
      <c r="Q11" s="8">
        <v>2.1490722101198401</v>
      </c>
      <c r="R11" s="7">
        <v>70130250.060000002</v>
      </c>
      <c r="S11" s="8">
        <v>2.8905082124300074</v>
      </c>
    </row>
    <row r="12" spans="1:23" x14ac:dyDescent="0.2">
      <c r="A12" s="6" t="s">
        <v>67</v>
      </c>
      <c r="B12" s="7">
        <v>5613201.9100000001</v>
      </c>
      <c r="C12" s="8">
        <v>5.7866428195347064</v>
      </c>
      <c r="D12" s="7">
        <v>149058.87000000002</v>
      </c>
      <c r="E12" s="8">
        <v>2.4802751671202121</v>
      </c>
      <c r="F12" s="8">
        <f t="shared" si="0"/>
        <v>5762260.7800000003</v>
      </c>
      <c r="G12" s="8">
        <f t="shared" si="1"/>
        <v>5.7011132947717789</v>
      </c>
      <c r="H12" s="7">
        <v>11049424.35</v>
      </c>
      <c r="I12" s="8">
        <v>3.8760589047700029</v>
      </c>
      <c r="J12" s="7">
        <v>8908557.3300000001</v>
      </c>
      <c r="K12" s="8">
        <v>2.9866515696543199</v>
      </c>
      <c r="L12" s="8">
        <f t="shared" si="2"/>
        <v>19957981.68</v>
      </c>
      <c r="M12" s="8">
        <f t="shared" si="3"/>
        <v>3.4790580275449976</v>
      </c>
      <c r="N12" s="7">
        <v>11995683.370000001</v>
      </c>
      <c r="O12" s="8">
        <v>2.552315834541738</v>
      </c>
      <c r="P12" s="7">
        <v>30158959.420000002</v>
      </c>
      <c r="Q12" s="8">
        <v>2.2997481901781081</v>
      </c>
      <c r="R12" s="7">
        <v>69619143.25</v>
      </c>
      <c r="S12" s="8">
        <v>2.9383689448950525</v>
      </c>
    </row>
    <row r="13" spans="1:23" x14ac:dyDescent="0.2">
      <c r="A13" s="6" t="s">
        <v>68</v>
      </c>
      <c r="B13" s="7">
        <v>4586977.88</v>
      </c>
      <c r="C13" s="8">
        <v>5.9501727477700417</v>
      </c>
      <c r="D13" s="7">
        <v>99140.62</v>
      </c>
      <c r="E13" s="8">
        <v>2.4513126385531985</v>
      </c>
      <c r="F13" s="8">
        <f t="shared" si="0"/>
        <v>4686118.5</v>
      </c>
      <c r="G13" s="8">
        <f t="shared" si="1"/>
        <v>5.876150044221033</v>
      </c>
      <c r="H13" s="7">
        <v>10372176.08</v>
      </c>
      <c r="I13" s="8">
        <v>3.847087992821657</v>
      </c>
      <c r="J13" s="7">
        <v>9437840.6500000004</v>
      </c>
      <c r="K13" s="8">
        <v>2.9485601925796452</v>
      </c>
      <c r="L13" s="8">
        <f t="shared" si="2"/>
        <v>19810016.73</v>
      </c>
      <c r="M13" s="8">
        <f t="shared" si="3"/>
        <v>3.419013533629661</v>
      </c>
      <c r="N13" s="7">
        <v>12447531.510000002</v>
      </c>
      <c r="O13" s="8">
        <v>2.58981881562636</v>
      </c>
      <c r="P13" s="7">
        <v>28334671.34</v>
      </c>
      <c r="Q13" s="8">
        <v>2.2554177701077935</v>
      </c>
      <c r="R13" s="7">
        <v>66540097.890000001</v>
      </c>
      <c r="S13" s="8">
        <v>2.8877541142568344</v>
      </c>
    </row>
    <row r="14" spans="1:23" x14ac:dyDescent="0.2">
      <c r="A14" s="6" t="s">
        <v>69</v>
      </c>
      <c r="B14" s="7">
        <v>5087280.5</v>
      </c>
      <c r="C14" s="8">
        <v>5.8680769057259567</v>
      </c>
      <c r="D14" s="7">
        <v>183648.56</v>
      </c>
      <c r="E14" s="8">
        <v>2.1880534908632008</v>
      </c>
      <c r="F14" s="8">
        <f t="shared" si="0"/>
        <v>5270929.0599999996</v>
      </c>
      <c r="G14" s="8">
        <f t="shared" si="1"/>
        <v>5.7398583330203277</v>
      </c>
      <c r="H14" s="7">
        <v>10237918.439999999</v>
      </c>
      <c r="I14" s="8">
        <v>3.956883937395383</v>
      </c>
      <c r="J14" s="7">
        <v>6231442.9800000004</v>
      </c>
      <c r="K14" s="8">
        <v>3.3087381911982123</v>
      </c>
      <c r="L14" s="8">
        <f t="shared" si="2"/>
        <v>16469361.42</v>
      </c>
      <c r="M14" s="8">
        <f t="shared" si="3"/>
        <v>3.7116477587022314</v>
      </c>
      <c r="N14" s="7">
        <v>11691956.77</v>
      </c>
      <c r="O14" s="8">
        <v>2.6268557197718749</v>
      </c>
      <c r="P14" s="7">
        <v>31886017.010000002</v>
      </c>
      <c r="Q14" s="8">
        <v>2.1536826709702614</v>
      </c>
      <c r="R14" s="7">
        <v>66242841.259999998</v>
      </c>
      <c r="S14" s="8">
        <v>2.894473164456171</v>
      </c>
    </row>
    <row r="15" spans="1:23" x14ac:dyDescent="0.2">
      <c r="A15" s="6" t="s">
        <v>70</v>
      </c>
      <c r="B15" s="7">
        <v>4915343.08</v>
      </c>
      <c r="C15" s="8">
        <v>5.9226638572703658</v>
      </c>
      <c r="D15" s="7">
        <v>131524.13</v>
      </c>
      <c r="E15" s="8">
        <v>2.4973109588331814</v>
      </c>
      <c r="F15" s="8">
        <f t="shared" si="0"/>
        <v>5046867.21</v>
      </c>
      <c r="G15" s="8">
        <f t="shared" si="1"/>
        <v>5.8333972803694989</v>
      </c>
      <c r="H15" s="7">
        <v>10658250.550000001</v>
      </c>
      <c r="I15" s="8">
        <v>4.0030082952028181</v>
      </c>
      <c r="J15" s="7">
        <v>10044761.49</v>
      </c>
      <c r="K15" s="8">
        <v>2.9224267430465392</v>
      </c>
      <c r="L15" s="8">
        <f t="shared" si="2"/>
        <v>20703012.039999999</v>
      </c>
      <c r="M15" s="8">
        <f t="shared" si="3"/>
        <v>3.4787278696815171</v>
      </c>
      <c r="N15" s="7">
        <v>13360369.630000001</v>
      </c>
      <c r="O15" s="8">
        <v>2.6207937560931089</v>
      </c>
      <c r="P15" s="7">
        <v>27151820.66</v>
      </c>
      <c r="Q15" s="8">
        <v>2.1821388408875855</v>
      </c>
      <c r="R15" s="7">
        <v>67338312.400000006</v>
      </c>
      <c r="S15" s="8">
        <v>2.9168395557831057</v>
      </c>
    </row>
    <row r="16" spans="1:23" x14ac:dyDescent="0.2">
      <c r="A16" s="6" t="s">
        <v>71</v>
      </c>
      <c r="B16" s="7">
        <v>3570216.77</v>
      </c>
      <c r="C16" s="8">
        <v>6.1973879129753797</v>
      </c>
      <c r="D16" s="7">
        <v>92397.01999999999</v>
      </c>
      <c r="E16" s="8">
        <v>2.4299493468512297</v>
      </c>
      <c r="F16" s="8">
        <f t="shared" si="0"/>
        <v>3662613.79</v>
      </c>
      <c r="G16" s="8">
        <f t="shared" si="1"/>
        <v>6.1023464708519004</v>
      </c>
      <c r="H16" s="7">
        <v>8516702.379999999</v>
      </c>
      <c r="I16" s="8">
        <v>4.0405016073369007</v>
      </c>
      <c r="J16" s="7">
        <v>9219987.3200000003</v>
      </c>
      <c r="K16" s="8">
        <v>2.8616376165254853</v>
      </c>
      <c r="L16" s="8">
        <f t="shared" si="2"/>
        <v>17736689.699999999</v>
      </c>
      <c r="M16" s="8">
        <f t="shared" si="3"/>
        <v>3.4276977960774722</v>
      </c>
      <c r="N16" s="7">
        <v>12214934.16</v>
      </c>
      <c r="O16" s="8">
        <v>2.5024587555206277</v>
      </c>
      <c r="P16" s="7">
        <v>23861618.210000001</v>
      </c>
      <c r="Q16" s="8">
        <v>2.2469888074116495</v>
      </c>
      <c r="R16" s="7">
        <v>58219017.020000003</v>
      </c>
      <c r="S16" s="8">
        <v>2.8817688292807246</v>
      </c>
    </row>
    <row r="17" spans="1:19" x14ac:dyDescent="0.2">
      <c r="A17" s="6" t="s">
        <v>72</v>
      </c>
      <c r="B17" s="7">
        <v>4943777.2</v>
      </c>
      <c r="C17" s="8">
        <v>6.1555709581734375</v>
      </c>
      <c r="D17" s="7">
        <v>159512.4</v>
      </c>
      <c r="E17" s="8">
        <v>2.5277607132737017</v>
      </c>
      <c r="F17" s="8">
        <f t="shared" si="0"/>
        <v>5103289.6000000006</v>
      </c>
      <c r="G17" s="8">
        <f t="shared" si="1"/>
        <v>6.0421772916826022</v>
      </c>
      <c r="H17" s="7">
        <v>10781231.85</v>
      </c>
      <c r="I17" s="8">
        <v>4.0010124305971582</v>
      </c>
      <c r="J17" s="7">
        <v>10449295.74</v>
      </c>
      <c r="K17" s="8">
        <v>2.9836216120341139</v>
      </c>
      <c r="L17" s="8">
        <f t="shared" si="2"/>
        <v>21230527.59</v>
      </c>
      <c r="M17" s="8">
        <f t="shared" si="3"/>
        <v>3.5002703976326384</v>
      </c>
      <c r="N17" s="7">
        <v>13061116.26</v>
      </c>
      <c r="O17" s="8">
        <v>2.6609491037483504</v>
      </c>
      <c r="P17" s="7">
        <v>28612625.350000001</v>
      </c>
      <c r="Q17" s="8">
        <v>2.3075340592260609</v>
      </c>
      <c r="R17" s="7">
        <v>68828915.75999999</v>
      </c>
      <c r="S17" s="8">
        <v>3.0048576812449852</v>
      </c>
    </row>
    <row r="18" spans="1:19" x14ac:dyDescent="0.2">
      <c r="A18" s="6" t="s">
        <v>73</v>
      </c>
      <c r="B18" s="7">
        <v>4774929.28</v>
      </c>
      <c r="C18" s="8">
        <v>5.9225227679183554</v>
      </c>
      <c r="D18" s="7">
        <v>210573.88</v>
      </c>
      <c r="E18" s="8">
        <v>2.3965277079949323</v>
      </c>
      <c r="F18" s="8">
        <f t="shared" si="0"/>
        <v>4985503.16</v>
      </c>
      <c r="G18" s="8">
        <f t="shared" si="1"/>
        <v>5.7735944778741253</v>
      </c>
      <c r="H18" s="7">
        <v>12265950.789999999</v>
      </c>
      <c r="I18" s="8">
        <v>3.8341975020185126</v>
      </c>
      <c r="J18" s="7">
        <v>11097364.449999999</v>
      </c>
      <c r="K18" s="8">
        <v>2.7500640284009057</v>
      </c>
      <c r="L18" s="8">
        <f t="shared" si="2"/>
        <v>23363315.239999998</v>
      </c>
      <c r="M18" s="8">
        <f t="shared" si="3"/>
        <v>3.31924386014063</v>
      </c>
      <c r="N18" s="7">
        <v>13289393.529999999</v>
      </c>
      <c r="O18" s="8">
        <v>2.6339891578709231</v>
      </c>
      <c r="P18" s="7">
        <v>27822479.789999999</v>
      </c>
      <c r="Q18" s="8">
        <v>2.2329218003072904</v>
      </c>
      <c r="R18" s="7">
        <v>70720744.789999992</v>
      </c>
      <c r="S18" s="8">
        <v>2.8920549472128947</v>
      </c>
    </row>
    <row r="19" spans="1:19" x14ac:dyDescent="0.2">
      <c r="A19" s="6" t="s">
        <v>74</v>
      </c>
      <c r="B19" s="7">
        <v>4942810.42</v>
      </c>
      <c r="C19" s="8">
        <v>6.1677189780626867</v>
      </c>
      <c r="D19" s="7">
        <v>151880.31</v>
      </c>
      <c r="E19" s="8">
        <v>2.6468607675346463</v>
      </c>
      <c r="F19" s="8">
        <f t="shared" si="0"/>
        <v>5094690.7299999995</v>
      </c>
      <c r="G19" s="8">
        <f t="shared" si="1"/>
        <v>6.0627569568486841</v>
      </c>
      <c r="H19" s="7">
        <v>13091150.5</v>
      </c>
      <c r="I19" s="8">
        <v>4.0044239060577604</v>
      </c>
      <c r="J19" s="7">
        <v>9965638.9199999999</v>
      </c>
      <c r="K19" s="8">
        <v>3.3606464602271586</v>
      </c>
      <c r="L19" s="8">
        <f t="shared" si="2"/>
        <v>23056789.420000002</v>
      </c>
      <c r="M19" s="8">
        <f t="shared" si="3"/>
        <v>3.7261694859335712</v>
      </c>
      <c r="N19" s="7">
        <v>15249414.67</v>
      </c>
      <c r="O19" s="8">
        <v>2.5506576341923295</v>
      </c>
      <c r="P19" s="7">
        <v>31797808.07</v>
      </c>
      <c r="Q19" s="8">
        <v>1.9061450428680446</v>
      </c>
      <c r="R19" s="7">
        <v>76742286.890000001</v>
      </c>
      <c r="S19" s="8">
        <v>2.8578981063356736</v>
      </c>
    </row>
    <row r="20" spans="1:19" x14ac:dyDescent="0.2">
      <c r="A20" s="6" t="s">
        <v>75</v>
      </c>
      <c r="B20" s="7">
        <v>4706831.07</v>
      </c>
      <c r="C20" s="8">
        <v>6.0570800020235271</v>
      </c>
      <c r="D20" s="7">
        <v>133560.87</v>
      </c>
      <c r="E20" s="8">
        <v>2.1117451481111198</v>
      </c>
      <c r="F20" s="8">
        <f t="shared" si="0"/>
        <v>4840391.9400000004</v>
      </c>
      <c r="G20" s="8">
        <f t="shared" si="1"/>
        <v>5.9482164302174256</v>
      </c>
      <c r="H20" s="7">
        <v>11831278.01</v>
      </c>
      <c r="I20" s="8">
        <v>3.8994721213046706</v>
      </c>
      <c r="J20" s="7">
        <v>6116138.8799999999</v>
      </c>
      <c r="K20" s="8">
        <v>3.3180696814392809</v>
      </c>
      <c r="L20" s="8">
        <f t="shared" si="2"/>
        <v>17947416.890000001</v>
      </c>
      <c r="M20" s="8">
        <f t="shared" si="3"/>
        <v>3.7013412098101655</v>
      </c>
      <c r="N20" s="7">
        <v>13286240.050000001</v>
      </c>
      <c r="O20" s="8">
        <v>2.5341779192074734</v>
      </c>
      <c r="P20" s="7">
        <v>27883009.93</v>
      </c>
      <c r="Q20" s="8">
        <v>2.1191322466562701</v>
      </c>
      <c r="R20" s="7">
        <v>64833024.689999998</v>
      </c>
      <c r="S20" s="8">
        <v>2.9190507833763077</v>
      </c>
    </row>
    <row r="21" spans="1:19" x14ac:dyDescent="0.2">
      <c r="A21" s="6" t="s">
        <v>76</v>
      </c>
      <c r="B21" s="7">
        <v>5108584.82</v>
      </c>
      <c r="C21" s="8">
        <v>5.9608902196910183</v>
      </c>
      <c r="D21" s="7">
        <v>127371.52</v>
      </c>
      <c r="E21" s="8">
        <v>2.5495164130882637</v>
      </c>
      <c r="F21" s="8">
        <f t="shared" si="0"/>
        <v>5235956.34</v>
      </c>
      <c r="G21" s="8">
        <f t="shared" si="1"/>
        <v>5.8779040680083288</v>
      </c>
      <c r="H21" s="7">
        <v>10288026.859999999</v>
      </c>
      <c r="I21" s="8">
        <v>4.2953003063796436</v>
      </c>
      <c r="J21" s="7">
        <v>6620504.1600000001</v>
      </c>
      <c r="K21" s="8">
        <v>3.4596045009357717</v>
      </c>
      <c r="L21" s="8">
        <f t="shared" si="2"/>
        <v>16908531.02</v>
      </c>
      <c r="M21" s="8">
        <f t="shared" si="3"/>
        <v>3.9680851538692687</v>
      </c>
      <c r="N21" s="7">
        <v>14079263.779999999</v>
      </c>
      <c r="O21" s="8">
        <v>2.6582792760204965</v>
      </c>
      <c r="P21" s="7">
        <v>42143743.980000004</v>
      </c>
      <c r="Q21" s="8">
        <v>2.3244482308190024</v>
      </c>
      <c r="R21" s="7">
        <v>79367795.340000004</v>
      </c>
      <c r="S21" s="8">
        <v>2.9560973837704183</v>
      </c>
    </row>
    <row r="22" spans="1:19" x14ac:dyDescent="0.2">
      <c r="A22" s="6" t="s">
        <v>77</v>
      </c>
      <c r="B22" s="7">
        <v>3832338.27</v>
      </c>
      <c r="C22" s="8">
        <v>6.0498306903372594</v>
      </c>
      <c r="D22" s="7">
        <v>89119</v>
      </c>
      <c r="E22" s="8">
        <v>2.3919296670743613</v>
      </c>
      <c r="F22" s="8">
        <f t="shared" si="0"/>
        <v>3921457.27</v>
      </c>
      <c r="G22" s="8">
        <f t="shared" si="1"/>
        <v>5.9667012670521844</v>
      </c>
      <c r="H22" s="7">
        <v>8534246.5899999999</v>
      </c>
      <c r="I22" s="8">
        <v>4.2237818188822693</v>
      </c>
      <c r="J22" s="7">
        <v>5289282.54</v>
      </c>
      <c r="K22" s="8">
        <v>3.5367195427227074</v>
      </c>
      <c r="L22" s="8">
        <f t="shared" si="2"/>
        <v>13823529.129999999</v>
      </c>
      <c r="M22" s="8">
        <f t="shared" si="3"/>
        <v>3.960891896416904</v>
      </c>
      <c r="N22" s="7">
        <v>13064205.390000001</v>
      </c>
      <c r="O22" s="8">
        <v>2.5383360918899331</v>
      </c>
      <c r="P22" s="7">
        <v>38220060.609999999</v>
      </c>
      <c r="Q22" s="8">
        <v>2.1323357193624295</v>
      </c>
      <c r="R22" s="7">
        <v>69762822.400000006</v>
      </c>
      <c r="S22" s="8">
        <v>2.7718157866560169</v>
      </c>
    </row>
    <row r="23" spans="1:19" x14ac:dyDescent="0.2">
      <c r="A23" s="6" t="s">
        <v>78</v>
      </c>
      <c r="B23" s="7">
        <v>4920283.97</v>
      </c>
      <c r="C23" s="8">
        <v>6.1121059229839529</v>
      </c>
      <c r="D23" s="7">
        <v>142731</v>
      </c>
      <c r="E23" s="8">
        <v>2.1397367075127338</v>
      </c>
      <c r="F23" s="8">
        <f t="shared" si="0"/>
        <v>5063014.97</v>
      </c>
      <c r="G23" s="8">
        <f t="shared" si="1"/>
        <v>6.0001212194322235</v>
      </c>
      <c r="H23" s="7">
        <v>9593671.3200000003</v>
      </c>
      <c r="I23" s="8">
        <v>4.3612147055711299</v>
      </c>
      <c r="J23" s="7">
        <v>6224059.1799999997</v>
      </c>
      <c r="K23" s="8">
        <v>3.4815293023290308</v>
      </c>
      <c r="L23" s="8">
        <f t="shared" si="2"/>
        <v>15817730.5</v>
      </c>
      <c r="M23" s="8">
        <f t="shared" si="3"/>
        <v>4.0150706105278502</v>
      </c>
      <c r="N23" s="7">
        <v>12293671.5</v>
      </c>
      <c r="O23" s="8">
        <v>2.5826333130017343</v>
      </c>
      <c r="P23" s="7">
        <v>30832092.710000001</v>
      </c>
      <c r="Q23" s="8">
        <v>1.9672264667207533</v>
      </c>
      <c r="R23" s="7">
        <v>64725539.68</v>
      </c>
      <c r="S23" s="8">
        <v>2.8870714273880584</v>
      </c>
    </row>
    <row r="24" spans="1:19" x14ac:dyDescent="0.2">
      <c r="A24" s="6" t="s">
        <v>79</v>
      </c>
      <c r="B24" s="7">
        <v>5207447.08</v>
      </c>
      <c r="C24" s="8">
        <v>5.8047098054043023</v>
      </c>
      <c r="D24" s="7">
        <v>145044.24</v>
      </c>
      <c r="E24" s="8">
        <v>2.0965824909696522</v>
      </c>
      <c r="F24" s="8">
        <f t="shared" si="0"/>
        <v>5352491.32</v>
      </c>
      <c r="G24" s="8">
        <f t="shared" si="1"/>
        <v>5.7042252878235393</v>
      </c>
      <c r="H24" s="7">
        <v>11210035.42</v>
      </c>
      <c r="I24" s="8">
        <v>4.1350513402927325</v>
      </c>
      <c r="J24" s="7">
        <v>5894389.54</v>
      </c>
      <c r="K24" s="8">
        <v>3.5954135520537722</v>
      </c>
      <c r="L24" s="8">
        <f t="shared" si="2"/>
        <v>17104424.960000001</v>
      </c>
      <c r="M24" s="8">
        <f t="shared" si="3"/>
        <v>3.9490857003005617</v>
      </c>
      <c r="N24" s="7">
        <v>13709216.279999999</v>
      </c>
      <c r="O24" s="8">
        <v>2.5954553540678402</v>
      </c>
      <c r="P24" s="7">
        <v>35568966.32</v>
      </c>
      <c r="Q24" s="8">
        <v>2.1874450513522823</v>
      </c>
      <c r="R24" s="7">
        <v>72967718.780000001</v>
      </c>
      <c r="S24" s="8">
        <v>2.9114517286955266</v>
      </c>
    </row>
    <row r="25" spans="1:19" s="9" customFormat="1" x14ac:dyDescent="0.2">
      <c r="A25" s="6" t="s">
        <v>80</v>
      </c>
      <c r="B25" s="7">
        <v>4576632.7</v>
      </c>
      <c r="C25" s="8">
        <v>5.8350606110470702</v>
      </c>
      <c r="D25" s="7">
        <v>76244.83</v>
      </c>
      <c r="E25" s="8">
        <v>2.2203152803934376</v>
      </c>
      <c r="F25" s="8">
        <f t="shared" si="0"/>
        <v>4652877.53</v>
      </c>
      <c r="G25" s="8">
        <f t="shared" si="1"/>
        <v>5.7758272352592952</v>
      </c>
      <c r="H25" s="7">
        <v>9949880.6400000006</v>
      </c>
      <c r="I25" s="8">
        <v>4.3192398162074834</v>
      </c>
      <c r="J25" s="7">
        <v>6043171.6299999999</v>
      </c>
      <c r="K25" s="8">
        <v>3.4611840504354499</v>
      </c>
      <c r="L25" s="8">
        <f t="shared" si="2"/>
        <v>15993052.27</v>
      </c>
      <c r="M25" s="8">
        <f t="shared" si="3"/>
        <v>3.9950128848419002</v>
      </c>
      <c r="N25" s="7">
        <v>13384768.08</v>
      </c>
      <c r="O25" s="8">
        <v>2.595517903064033</v>
      </c>
      <c r="P25" s="7">
        <v>36212501.340000004</v>
      </c>
      <c r="Q25" s="8">
        <v>2.1705010124108703</v>
      </c>
      <c r="R25" s="7">
        <v>70582173.49000001</v>
      </c>
      <c r="S25" s="8">
        <v>2.9071015276197327</v>
      </c>
    </row>
    <row r="26" spans="1:19" x14ac:dyDescent="0.2">
      <c r="A26" s="6" t="s">
        <v>81</v>
      </c>
      <c r="B26" s="7">
        <v>4457872.42</v>
      </c>
      <c r="C26" s="8">
        <v>5.8636876521019854</v>
      </c>
      <c r="D26" s="7">
        <v>80828.28</v>
      </c>
      <c r="E26" s="8">
        <v>2.3905462889968709</v>
      </c>
      <c r="F26" s="8">
        <f t="shared" si="0"/>
        <v>4538700.7</v>
      </c>
      <c r="G26" s="8">
        <f t="shared" si="1"/>
        <v>5.8018355800813195</v>
      </c>
      <c r="H26" s="7">
        <v>8287866.4199999999</v>
      </c>
      <c r="I26" s="8">
        <v>4.6381541591738165</v>
      </c>
      <c r="J26" s="7">
        <v>5346157.43</v>
      </c>
      <c r="K26" s="8">
        <v>3.5645039892699155</v>
      </c>
      <c r="L26" s="8">
        <f t="shared" si="2"/>
        <v>13634023.85</v>
      </c>
      <c r="M26" s="8">
        <f t="shared" si="3"/>
        <v>4.2171557146792003</v>
      </c>
      <c r="N26" s="7">
        <v>14477244.43</v>
      </c>
      <c r="O26" s="8">
        <v>2.5948342479011388</v>
      </c>
      <c r="P26" s="7">
        <v>31256052.09</v>
      </c>
      <c r="Q26" s="8">
        <v>2.2654170868352939</v>
      </c>
      <c r="R26" s="7">
        <v>64065596.969999999</v>
      </c>
      <c r="S26" s="8">
        <v>3.000453935353379</v>
      </c>
    </row>
    <row r="27" spans="1:19" x14ac:dyDescent="0.2">
      <c r="A27" s="6" t="s">
        <v>82</v>
      </c>
      <c r="B27" s="7">
        <v>3821196.76</v>
      </c>
      <c r="C27" s="8">
        <v>5.8660624810118387</v>
      </c>
      <c r="D27" s="7">
        <v>65326.01</v>
      </c>
      <c r="E27" s="8">
        <v>2.4694602456203891</v>
      </c>
      <c r="F27" s="8">
        <f t="shared" si="0"/>
        <v>3886522.7699999996</v>
      </c>
      <c r="G27" s="8">
        <f t="shared" si="1"/>
        <v>5.8089712236781779</v>
      </c>
      <c r="H27" s="7">
        <v>8018543.8700000001</v>
      </c>
      <c r="I27" s="8">
        <v>4.3779538218701548</v>
      </c>
      <c r="J27" s="7">
        <v>6114062.2199999997</v>
      </c>
      <c r="K27" s="8">
        <v>3.3352900599366162</v>
      </c>
      <c r="L27" s="8">
        <f t="shared" si="2"/>
        <v>14132606.09</v>
      </c>
      <c r="M27" s="8">
        <f t="shared" si="3"/>
        <v>3.9268755795131627</v>
      </c>
      <c r="N27" s="7">
        <v>13608775.5</v>
      </c>
      <c r="O27" s="8">
        <v>2.620137336382689</v>
      </c>
      <c r="P27" s="7">
        <v>33717198.769999996</v>
      </c>
      <c r="Q27" s="8">
        <v>2.1227542269757782</v>
      </c>
      <c r="R27" s="7">
        <v>65499434.909999996</v>
      </c>
      <c r="S27" s="8">
        <v>2.837745567115153</v>
      </c>
    </row>
    <row r="28" spans="1:19" x14ac:dyDescent="0.2">
      <c r="A28" s="6" t="s">
        <v>83</v>
      </c>
      <c r="B28" s="7">
        <v>4252297.01</v>
      </c>
      <c r="C28" s="8">
        <v>6.0518868414603055</v>
      </c>
      <c r="D28" s="7">
        <v>77676.81</v>
      </c>
      <c r="E28" s="8">
        <v>2.1808784629543876</v>
      </c>
      <c r="F28" s="8">
        <f t="shared" si="0"/>
        <v>4329973.8199999994</v>
      </c>
      <c r="G28" s="8">
        <f t="shared" si="1"/>
        <v>5.9824435619335929</v>
      </c>
      <c r="H28" s="7">
        <v>8580899.2400000002</v>
      </c>
      <c r="I28" s="8">
        <v>4.6075798983510738</v>
      </c>
      <c r="J28" s="7">
        <v>6527673.3600000003</v>
      </c>
      <c r="K28" s="8">
        <v>3.4721822886064264</v>
      </c>
      <c r="L28" s="8">
        <f t="shared" si="2"/>
        <v>15108572.600000001</v>
      </c>
      <c r="M28" s="8">
        <f t="shared" si="3"/>
        <v>4.1170302662741287</v>
      </c>
      <c r="N28" s="7">
        <v>15436300.77</v>
      </c>
      <c r="O28" s="8">
        <v>2.6068230366633363</v>
      </c>
      <c r="P28" s="7">
        <v>39192319.260000005</v>
      </c>
      <c r="Q28" s="8">
        <v>2.1220415656156804</v>
      </c>
      <c r="R28" s="7">
        <v>74171060.569999993</v>
      </c>
      <c r="S28" s="8">
        <v>2.8529313158532341</v>
      </c>
    </row>
    <row r="29" spans="1:19" x14ac:dyDescent="0.2">
      <c r="A29" s="6" t="s">
        <v>84</v>
      </c>
      <c r="B29" s="7">
        <v>4638457.5199999996</v>
      </c>
      <c r="C29" s="8">
        <v>5.9515044711673895</v>
      </c>
      <c r="D29" s="7">
        <v>128837.34</v>
      </c>
      <c r="E29" s="8">
        <v>2.3232692385608082</v>
      </c>
      <c r="F29" s="8">
        <f t="shared" si="0"/>
        <v>4767294.8599999994</v>
      </c>
      <c r="G29" s="8">
        <f t="shared" si="1"/>
        <v>5.8534505034580553</v>
      </c>
      <c r="H29" s="7">
        <v>9166599.8800000008</v>
      </c>
      <c r="I29" s="8">
        <v>4.6654415864391368</v>
      </c>
      <c r="J29" s="7">
        <v>6083745.0700000003</v>
      </c>
      <c r="K29" s="8">
        <v>3.5527132679805074</v>
      </c>
      <c r="L29" s="8">
        <f t="shared" si="2"/>
        <v>15250344.950000001</v>
      </c>
      <c r="M29" s="8">
        <f t="shared" si="3"/>
        <v>4.2215463536514957</v>
      </c>
      <c r="N29" s="7">
        <v>14864762.68</v>
      </c>
      <c r="O29" s="8">
        <v>2.6089375313188654</v>
      </c>
      <c r="P29" s="7">
        <v>33433390.699999999</v>
      </c>
      <c r="Q29" s="8">
        <v>2.1813933560439023</v>
      </c>
      <c r="R29" s="7">
        <v>68990729.650000006</v>
      </c>
      <c r="S29" s="8">
        <v>2.9886267351065765</v>
      </c>
    </row>
    <row r="30" spans="1:19" x14ac:dyDescent="0.2">
      <c r="A30" s="6" t="s">
        <v>85</v>
      </c>
      <c r="B30" s="7">
        <v>4429568.46</v>
      </c>
      <c r="C30" s="8">
        <v>5.7761313678849877</v>
      </c>
      <c r="D30" s="7">
        <v>106640.51</v>
      </c>
      <c r="E30" s="8">
        <v>2.3318854110881504</v>
      </c>
      <c r="F30" s="8">
        <f t="shared" si="0"/>
        <v>4536208.97</v>
      </c>
      <c r="G30" s="8">
        <f t="shared" si="1"/>
        <v>5.6951615210751632</v>
      </c>
      <c r="H30" s="7">
        <v>9663614.1400000006</v>
      </c>
      <c r="I30" s="8">
        <v>4.4433089990283907</v>
      </c>
      <c r="J30" s="7">
        <v>6468021.6799999997</v>
      </c>
      <c r="K30" s="8">
        <v>3.4805707453349166</v>
      </c>
      <c r="L30" s="8">
        <f t="shared" si="2"/>
        <v>16131635.82</v>
      </c>
      <c r="M30" s="8">
        <f t="shared" si="3"/>
        <v>4.057296571861241</v>
      </c>
      <c r="N30" s="7">
        <v>16059220.59</v>
      </c>
      <c r="O30" s="8">
        <v>2.6018365822322882</v>
      </c>
      <c r="P30" s="7">
        <v>39360795.18</v>
      </c>
      <c r="Q30" s="8">
        <v>2.2295028455316892</v>
      </c>
      <c r="R30" s="7">
        <v>76895583.689999998</v>
      </c>
      <c r="S30" s="8">
        <v>2.895098526354654</v>
      </c>
    </row>
    <row r="31" spans="1:19" x14ac:dyDescent="0.2">
      <c r="A31" s="6" t="s">
        <v>86</v>
      </c>
      <c r="B31" s="7">
        <v>4659368.37</v>
      </c>
      <c r="C31" s="8">
        <v>5.9883671938778251</v>
      </c>
      <c r="D31" s="7">
        <v>234314.45</v>
      </c>
      <c r="E31" s="8">
        <v>2.0893450638660993</v>
      </c>
      <c r="F31" s="8">
        <f t="shared" si="0"/>
        <v>4893682.82</v>
      </c>
      <c r="G31" s="8">
        <f t="shared" si="1"/>
        <v>5.8016780970287716</v>
      </c>
      <c r="H31" s="7">
        <v>9409957.1099999994</v>
      </c>
      <c r="I31" s="8">
        <v>4.5150648781968785</v>
      </c>
      <c r="J31" s="7">
        <v>6944275.7800000003</v>
      </c>
      <c r="K31" s="8">
        <v>3.5079793089669034</v>
      </c>
      <c r="L31" s="8">
        <f t="shared" si="2"/>
        <v>16354232.890000001</v>
      </c>
      <c r="M31" s="8">
        <f t="shared" si="3"/>
        <v>4.0874398117183715</v>
      </c>
      <c r="N31" s="7">
        <v>14934409.779999999</v>
      </c>
      <c r="O31" s="8">
        <v>2.575629641427986</v>
      </c>
      <c r="P31" s="7">
        <v>37049744.129999995</v>
      </c>
      <c r="Q31" s="8">
        <v>2.1062796541774662</v>
      </c>
      <c r="R31" s="7">
        <v>73660704.620000005</v>
      </c>
      <c r="S31" s="8">
        <v>2.8835207902603956</v>
      </c>
    </row>
    <row r="32" spans="1:19" x14ac:dyDescent="0.2">
      <c r="A32" s="6" t="s">
        <v>87</v>
      </c>
      <c r="B32" s="7">
        <v>4111389.03</v>
      </c>
      <c r="C32" s="8">
        <v>5.9554361533381828</v>
      </c>
      <c r="D32" s="7">
        <v>175704.53</v>
      </c>
      <c r="E32" s="8">
        <v>2.113853765750946</v>
      </c>
      <c r="F32" s="8">
        <f t="shared" si="0"/>
        <v>4287093.5599999996</v>
      </c>
      <c r="G32" s="8">
        <f t="shared" si="1"/>
        <v>5.7979906909472723</v>
      </c>
      <c r="H32" s="7">
        <v>8130010.96</v>
      </c>
      <c r="I32" s="8">
        <v>4.5785133682033807</v>
      </c>
      <c r="J32" s="7">
        <v>6942761.3799999999</v>
      </c>
      <c r="K32" s="8">
        <v>3.5161500057488655</v>
      </c>
      <c r="L32" s="8">
        <f t="shared" si="2"/>
        <v>15072772.34</v>
      </c>
      <c r="M32" s="8">
        <f t="shared" si="3"/>
        <v>4.0891717157190213</v>
      </c>
      <c r="N32" s="7">
        <v>14843337.369999999</v>
      </c>
      <c r="O32" s="8">
        <v>2.5376807726967403</v>
      </c>
      <c r="P32" s="7">
        <v>35446967.329999998</v>
      </c>
      <c r="Q32" s="8">
        <v>2.0561286164533499</v>
      </c>
      <c r="R32" s="7">
        <v>69804982.299999997</v>
      </c>
      <c r="S32" s="8">
        <v>2.8167582860915643</v>
      </c>
    </row>
    <row r="33" spans="1:19" x14ac:dyDescent="0.2">
      <c r="A33" s="6" t="s">
        <v>88</v>
      </c>
      <c r="B33" s="7">
        <v>4120774.56</v>
      </c>
      <c r="C33" s="8">
        <v>5.7681509668415343</v>
      </c>
      <c r="D33" s="7">
        <v>194426.7</v>
      </c>
      <c r="E33" s="8">
        <v>2.0463041238677606</v>
      </c>
      <c r="F33" s="8">
        <f t="shared" si="0"/>
        <v>4315201.26</v>
      </c>
      <c r="G33" s="8">
        <f t="shared" si="1"/>
        <v>5.6004585798623907</v>
      </c>
      <c r="H33" s="7">
        <v>8860370.3099999987</v>
      </c>
      <c r="I33" s="8">
        <v>4.2488150482392193</v>
      </c>
      <c r="J33" s="7">
        <v>6021307.75</v>
      </c>
      <c r="K33" s="8">
        <v>3.317567392648217</v>
      </c>
      <c r="L33" s="8">
        <f t="shared" si="2"/>
        <v>14881678.059999999</v>
      </c>
      <c r="M33" s="8">
        <f t="shared" si="3"/>
        <v>3.872020932470031</v>
      </c>
      <c r="N33" s="7">
        <v>16068168.35</v>
      </c>
      <c r="O33" s="8">
        <v>2.5075723363329088</v>
      </c>
      <c r="P33" s="7">
        <v>37903256.939999998</v>
      </c>
      <c r="Q33" s="8">
        <v>2.0888722498737335</v>
      </c>
      <c r="R33" s="7">
        <v>73831874.170000002</v>
      </c>
      <c r="S33" s="8">
        <v>2.7486074246664356</v>
      </c>
    </row>
    <row r="34" spans="1:19" x14ac:dyDescent="0.2">
      <c r="A34" s="6" t="s">
        <v>89</v>
      </c>
      <c r="B34" s="7">
        <v>3698805.45</v>
      </c>
      <c r="C34" s="8">
        <v>5.959511804277243</v>
      </c>
      <c r="D34" s="7">
        <v>55457.98</v>
      </c>
      <c r="E34" s="8">
        <v>2.4493297556095621</v>
      </c>
      <c r="F34" s="8">
        <f t="shared" si="0"/>
        <v>3754263.43</v>
      </c>
      <c r="G34" s="8">
        <f t="shared" si="1"/>
        <v>5.9076593944820761</v>
      </c>
      <c r="H34" s="7">
        <v>8150376.6399999997</v>
      </c>
      <c r="I34" s="8">
        <v>4.489438168786271</v>
      </c>
      <c r="J34" s="7">
        <v>6415211.1699999999</v>
      </c>
      <c r="K34" s="8">
        <v>3.5536727325220694</v>
      </c>
      <c r="L34" s="8">
        <f t="shared" si="2"/>
        <v>14565587.809999999</v>
      </c>
      <c r="M34" s="8">
        <f t="shared" si="3"/>
        <v>4.0772932586371198</v>
      </c>
      <c r="N34" s="7">
        <v>15203338.939999999</v>
      </c>
      <c r="O34" s="8">
        <v>2.5678079706483219</v>
      </c>
      <c r="P34" s="7">
        <v>34179608.810000002</v>
      </c>
      <c r="Q34" s="8">
        <v>2.079049373985506</v>
      </c>
      <c r="R34" s="7">
        <v>67892726.890000001</v>
      </c>
      <c r="S34" s="8">
        <v>2.8324530897789661</v>
      </c>
    </row>
    <row r="35" spans="1:19" x14ac:dyDescent="0.2">
      <c r="A35" s="6" t="s">
        <v>90</v>
      </c>
      <c r="B35" s="7">
        <v>4516709.2300000004</v>
      </c>
      <c r="C35" s="8">
        <v>5.9434631046860638</v>
      </c>
      <c r="D35" s="7">
        <v>71479.03</v>
      </c>
      <c r="E35" s="8">
        <v>2.4767201233704483</v>
      </c>
      <c r="F35" s="8">
        <f t="shared" si="0"/>
        <v>4588188.2600000007</v>
      </c>
      <c r="G35" s="8">
        <f t="shared" si="1"/>
        <v>5.8894549839373855</v>
      </c>
      <c r="H35" s="7">
        <v>8973257.2599999998</v>
      </c>
      <c r="I35" s="8">
        <v>4.6217618062585233</v>
      </c>
      <c r="J35" s="7">
        <v>6767004.79</v>
      </c>
      <c r="K35" s="8">
        <v>3.536961021568894</v>
      </c>
      <c r="L35" s="8">
        <f t="shared" si="2"/>
        <v>15740262.050000001</v>
      </c>
      <c r="M35" s="8">
        <f t="shared" si="3"/>
        <v>4.155387607222206</v>
      </c>
      <c r="N35" s="7">
        <v>16514820.640000001</v>
      </c>
      <c r="O35" s="8">
        <v>2.5424703000104758</v>
      </c>
      <c r="P35" s="7">
        <v>36009403.579999998</v>
      </c>
      <c r="Q35" s="8">
        <v>2.1487800779787309</v>
      </c>
      <c r="R35" s="7">
        <v>73190249.530000001</v>
      </c>
      <c r="S35" s="8">
        <v>2.9048810702476637</v>
      </c>
    </row>
    <row r="36" spans="1:19" x14ac:dyDescent="0.2">
      <c r="A36" s="6" t="s">
        <v>91</v>
      </c>
      <c r="B36" s="7">
        <v>3992953</v>
      </c>
      <c r="C36" s="8">
        <v>5.9655896275262954</v>
      </c>
      <c r="D36" s="7">
        <v>89684</v>
      </c>
      <c r="E36" s="8">
        <v>2.3223866018464832</v>
      </c>
      <c r="F36" s="8">
        <f t="shared" si="0"/>
        <v>4082637</v>
      </c>
      <c r="G36" s="8">
        <f t="shared" si="1"/>
        <v>5.8855587503860871</v>
      </c>
      <c r="H36" s="7">
        <v>8013199</v>
      </c>
      <c r="I36" s="8">
        <v>4.3570216276920108</v>
      </c>
      <c r="J36" s="7">
        <v>6895830</v>
      </c>
      <c r="K36" s="8">
        <v>3.3298007926529509</v>
      </c>
      <c r="L36" s="8">
        <f t="shared" si="2"/>
        <v>14909029</v>
      </c>
      <c r="M36" s="8">
        <f t="shared" si="3"/>
        <v>3.8819041501629643</v>
      </c>
      <c r="N36" s="7">
        <v>14470634</v>
      </c>
      <c r="O36" s="8">
        <v>2.6118753456137447</v>
      </c>
      <c r="P36" s="7">
        <v>36046556</v>
      </c>
      <c r="Q36" s="8">
        <v>2.0450777702591063</v>
      </c>
      <c r="R36" s="7">
        <v>69688760</v>
      </c>
      <c r="S36" s="8">
        <v>2.7778101831629662</v>
      </c>
    </row>
    <row r="37" spans="1:19" x14ac:dyDescent="0.2">
      <c r="A37" s="6" t="s">
        <v>92</v>
      </c>
      <c r="B37" s="7">
        <v>4219418</v>
      </c>
      <c r="C37" s="8">
        <v>5.9908265642323171</v>
      </c>
      <c r="D37" s="7">
        <v>98654</v>
      </c>
      <c r="E37" s="8">
        <v>2.3520668193889755</v>
      </c>
      <c r="F37" s="8">
        <f t="shared" si="0"/>
        <v>4318072</v>
      </c>
      <c r="G37" s="8">
        <f t="shared" si="1"/>
        <v>5.907692655425846</v>
      </c>
      <c r="H37" s="7">
        <v>8904666</v>
      </c>
      <c r="I37" s="8">
        <v>4.2829317640886257</v>
      </c>
      <c r="J37" s="7">
        <v>7393444</v>
      </c>
      <c r="K37" s="8">
        <v>3.4572941730538571</v>
      </c>
      <c r="L37" s="8">
        <f t="shared" si="2"/>
        <v>16298110</v>
      </c>
      <c r="M37" s="8">
        <f t="shared" si="3"/>
        <v>3.908391078474744</v>
      </c>
      <c r="N37" s="7">
        <v>16971799</v>
      </c>
      <c r="O37" s="8">
        <v>2.6355891287659015</v>
      </c>
      <c r="P37" s="7">
        <v>42348991</v>
      </c>
      <c r="Q37" s="8">
        <v>2.1328651171405713</v>
      </c>
      <c r="R37" s="7">
        <v>80237105</v>
      </c>
      <c r="S37" s="8">
        <v>2.8020099896425723</v>
      </c>
    </row>
    <row r="38" spans="1:19" x14ac:dyDescent="0.2">
      <c r="A38" s="6" t="s">
        <v>93</v>
      </c>
      <c r="B38" s="7">
        <v>4016593</v>
      </c>
      <c r="C38" s="8">
        <v>5.8770173029729431</v>
      </c>
      <c r="D38" s="7">
        <v>62305</v>
      </c>
      <c r="E38" s="8">
        <v>2.2567225744322288</v>
      </c>
      <c r="F38" s="8">
        <f t="shared" si="0"/>
        <v>4078898</v>
      </c>
      <c r="G38" s="8">
        <f t="shared" si="1"/>
        <v>5.8217174491737724</v>
      </c>
      <c r="H38" s="7">
        <v>8600611</v>
      </c>
      <c r="I38" s="8">
        <v>4.1737010277525632</v>
      </c>
      <c r="J38" s="7">
        <v>7622794</v>
      </c>
      <c r="K38" s="8">
        <v>3.3571708378843765</v>
      </c>
      <c r="L38" s="8">
        <f t="shared" si="2"/>
        <v>16223405</v>
      </c>
      <c r="M38" s="8">
        <f t="shared" si="3"/>
        <v>3.7900428849554082</v>
      </c>
      <c r="N38" s="7">
        <v>16897845</v>
      </c>
      <c r="O38" s="8">
        <v>2.5491117488650179</v>
      </c>
      <c r="P38" s="7">
        <v>43078512</v>
      </c>
      <c r="Q38" s="8">
        <v>2.1357985041358902</v>
      </c>
      <c r="R38" s="7">
        <v>80647320</v>
      </c>
      <c r="S38" s="8">
        <v>2.7418939307592618</v>
      </c>
    </row>
    <row r="39" spans="1:19" x14ac:dyDescent="0.2">
      <c r="A39" s="6" t="s">
        <v>94</v>
      </c>
      <c r="B39" s="7">
        <v>2827549</v>
      </c>
      <c r="C39" s="8">
        <v>6.0002736150637874</v>
      </c>
      <c r="D39" s="7">
        <v>96527</v>
      </c>
      <c r="E39" s="8">
        <v>2.2934687703958474</v>
      </c>
      <c r="F39" s="8">
        <f t="shared" si="0"/>
        <v>2924076</v>
      </c>
      <c r="G39" s="8">
        <f t="shared" si="1"/>
        <v>5.8779078655958319</v>
      </c>
      <c r="H39" s="7">
        <v>6842216</v>
      </c>
      <c r="I39" s="8">
        <v>4.2233776747182494</v>
      </c>
      <c r="J39" s="7">
        <v>6851073</v>
      </c>
      <c r="K39" s="8">
        <v>3.3016763315760902</v>
      </c>
      <c r="L39" s="8">
        <f t="shared" si="2"/>
        <v>13693289</v>
      </c>
      <c r="M39" s="8">
        <f t="shared" si="3"/>
        <v>3.7622289188521467</v>
      </c>
      <c r="N39" s="7">
        <v>16437418</v>
      </c>
      <c r="O39" s="8">
        <v>2.5508638351838471</v>
      </c>
      <c r="P39" s="7">
        <v>42007470</v>
      </c>
      <c r="Q39" s="8">
        <v>1.9943905038794294</v>
      </c>
      <c r="R39" s="7">
        <v>75329054</v>
      </c>
      <c r="S39" s="8">
        <v>2.5893687409110435</v>
      </c>
    </row>
    <row r="40" spans="1:19" x14ac:dyDescent="0.2">
      <c r="A40" s="6" t="s">
        <v>95</v>
      </c>
      <c r="B40" s="7">
        <v>4722411</v>
      </c>
      <c r="C40" s="8">
        <v>6.0683878065674506</v>
      </c>
      <c r="D40" s="7">
        <v>112755</v>
      </c>
      <c r="E40" s="8">
        <v>2.3461105937652431</v>
      </c>
      <c r="F40" s="8">
        <f t="shared" si="0"/>
        <v>4835166</v>
      </c>
      <c r="G40" s="8">
        <f t="shared" si="1"/>
        <v>5.9815851265499473</v>
      </c>
      <c r="H40" s="7">
        <v>8959758</v>
      </c>
      <c r="I40" s="8">
        <v>4.4001665502572731</v>
      </c>
      <c r="J40" s="7">
        <v>7842107</v>
      </c>
      <c r="K40" s="8">
        <v>3.3113170860841352</v>
      </c>
      <c r="L40" s="8">
        <f t="shared" si="2"/>
        <v>16801865</v>
      </c>
      <c r="M40" s="8">
        <f t="shared" si="3"/>
        <v>3.8919566577876923</v>
      </c>
      <c r="N40" s="7">
        <v>17633038</v>
      </c>
      <c r="O40" s="8">
        <v>2.5785140563979958</v>
      </c>
      <c r="P40" s="7">
        <v>43157520</v>
      </c>
      <c r="Q40" s="8">
        <v>2.0828400093425201</v>
      </c>
      <c r="R40" s="7">
        <v>82852873</v>
      </c>
      <c r="S40" s="8">
        <v>2.7835146378086373</v>
      </c>
    </row>
    <row r="41" spans="1:19" x14ac:dyDescent="0.2">
      <c r="A41" s="6" t="s">
        <v>96</v>
      </c>
      <c r="B41" s="7">
        <v>4185026</v>
      </c>
      <c r="C41" s="8">
        <v>6.1582748709327015</v>
      </c>
      <c r="D41" s="7">
        <v>73671</v>
      </c>
      <c r="E41" s="8">
        <v>2.2714351644473405</v>
      </c>
      <c r="F41" s="8">
        <f t="shared" si="0"/>
        <v>4258697</v>
      </c>
      <c r="G41" s="8">
        <f t="shared" si="1"/>
        <v>6.0910366128419096</v>
      </c>
      <c r="H41" s="7">
        <v>9350190</v>
      </c>
      <c r="I41" s="8">
        <v>4.2801562021734316</v>
      </c>
      <c r="J41" s="7">
        <v>8159779</v>
      </c>
      <c r="K41" s="8">
        <v>3.3826286888407147</v>
      </c>
      <c r="L41" s="8">
        <f t="shared" si="2"/>
        <v>17509969</v>
      </c>
      <c r="M41" s="8">
        <f t="shared" si="3"/>
        <v>3.8619015407737161</v>
      </c>
      <c r="N41" s="7">
        <v>18324806</v>
      </c>
      <c r="O41" s="8">
        <v>2.6958050208007656</v>
      </c>
      <c r="P41" s="7">
        <v>45887492</v>
      </c>
      <c r="Q41" s="8">
        <v>2.0859472827584473</v>
      </c>
      <c r="R41" s="7">
        <v>86431725</v>
      </c>
      <c r="S41" s="8">
        <v>2.7718832257484158</v>
      </c>
    </row>
    <row r="42" spans="1:19" x14ac:dyDescent="0.2">
      <c r="A42" s="6" t="s">
        <v>97</v>
      </c>
      <c r="B42" s="7">
        <v>4191095</v>
      </c>
      <c r="C42" s="8">
        <v>6.0549608252735867</v>
      </c>
      <c r="D42" s="7">
        <v>116949</v>
      </c>
      <c r="E42" s="8">
        <v>2.5042746838365444</v>
      </c>
      <c r="F42" s="8">
        <f t="shared" si="0"/>
        <v>4308044</v>
      </c>
      <c r="G42" s="8">
        <f t="shared" si="1"/>
        <v>5.9585715605504497</v>
      </c>
      <c r="H42" s="7">
        <v>9600255</v>
      </c>
      <c r="I42" s="8">
        <v>4.4336846437933159</v>
      </c>
      <c r="J42" s="7">
        <v>8823548</v>
      </c>
      <c r="K42" s="8">
        <v>3.4703286841075718</v>
      </c>
      <c r="L42" s="8">
        <f t="shared" si="2"/>
        <v>18423803</v>
      </c>
      <c r="M42" s="8">
        <f t="shared" si="3"/>
        <v>3.9723131478338107</v>
      </c>
      <c r="N42" s="7">
        <v>19523657</v>
      </c>
      <c r="O42" s="8">
        <v>2.8018851304343242</v>
      </c>
      <c r="P42" s="7">
        <v>45040124</v>
      </c>
      <c r="Q42" s="8">
        <v>2.1780191511018043</v>
      </c>
      <c r="R42" s="7">
        <v>87672466</v>
      </c>
      <c r="S42" s="8">
        <v>2.884041979040489</v>
      </c>
    </row>
    <row r="43" spans="1:19" x14ac:dyDescent="0.2">
      <c r="A43" s="6" t="s">
        <v>98</v>
      </c>
      <c r="B43" s="7">
        <v>4281838</v>
      </c>
      <c r="C43" s="8">
        <v>5.8006624818594261</v>
      </c>
      <c r="D43" s="7">
        <v>52347</v>
      </c>
      <c r="E43" s="8">
        <v>2.5549175692971899</v>
      </c>
      <c r="F43" s="8">
        <f t="shared" si="0"/>
        <v>4334185</v>
      </c>
      <c r="G43" s="8">
        <f t="shared" si="1"/>
        <v>5.7614613381754589</v>
      </c>
      <c r="H43" s="7">
        <v>10492118</v>
      </c>
      <c r="I43" s="8">
        <v>4.2495715031035681</v>
      </c>
      <c r="J43" s="7">
        <v>8167493</v>
      </c>
      <c r="K43" s="8">
        <v>3.5734473944452723</v>
      </c>
      <c r="L43" s="8">
        <f t="shared" si="2"/>
        <v>18659611</v>
      </c>
      <c r="M43" s="8">
        <f t="shared" si="3"/>
        <v>3.9536254126626753</v>
      </c>
      <c r="N43" s="7">
        <v>19032982</v>
      </c>
      <c r="O43" s="8">
        <v>2.7985742953994288</v>
      </c>
      <c r="P43" s="7">
        <v>45110106</v>
      </c>
      <c r="Q43" s="8">
        <v>2.2409744905055202</v>
      </c>
      <c r="R43" s="7">
        <v>87219035</v>
      </c>
      <c r="S43" s="8">
        <v>2.9017132567449293</v>
      </c>
    </row>
    <row r="44" spans="1:19" x14ac:dyDescent="0.2">
      <c r="A44" s="6" t="s">
        <v>99</v>
      </c>
      <c r="B44" s="7">
        <v>3740504</v>
      </c>
      <c r="C44" s="8">
        <v>5.7513374240476685</v>
      </c>
      <c r="D44" s="7">
        <v>91669</v>
      </c>
      <c r="E44" s="8">
        <v>2.325239502994469</v>
      </c>
      <c r="F44" s="8">
        <f t="shared" si="0"/>
        <v>3832173</v>
      </c>
      <c r="G44" s="8">
        <f t="shared" si="1"/>
        <v>5.6693821025303395</v>
      </c>
      <c r="H44" s="7">
        <v>8948290</v>
      </c>
      <c r="I44" s="8">
        <v>4.1654352965762182</v>
      </c>
      <c r="J44" s="7">
        <v>8905704</v>
      </c>
      <c r="K44" s="8">
        <v>3.4103106907662775</v>
      </c>
      <c r="L44" s="8">
        <f t="shared" si="2"/>
        <v>17853994</v>
      </c>
      <c r="M44" s="8">
        <f t="shared" si="3"/>
        <v>3.7887735690960804</v>
      </c>
      <c r="N44" s="7">
        <v>17773755</v>
      </c>
      <c r="O44" s="8">
        <v>2.7329150953189121</v>
      </c>
      <c r="P44" s="7">
        <v>42599314</v>
      </c>
      <c r="Q44" s="8">
        <v>2.1764291983669031</v>
      </c>
      <c r="R44" s="7">
        <v>82157171</v>
      </c>
      <c r="S44" s="8">
        <v>2.8082953859255939</v>
      </c>
    </row>
    <row r="45" spans="1:19" x14ac:dyDescent="0.2">
      <c r="A45" s="6" t="s">
        <v>100</v>
      </c>
      <c r="B45" s="7">
        <v>3826751.31</v>
      </c>
      <c r="C45" s="8">
        <v>5.7772767569784929</v>
      </c>
      <c r="D45" s="7">
        <v>118756</v>
      </c>
      <c r="E45" s="8">
        <v>2.5376356563036815</v>
      </c>
      <c r="F45" s="8">
        <f t="shared" si="0"/>
        <v>3945507.31</v>
      </c>
      <c r="G45" s="8">
        <f t="shared" si="1"/>
        <v>5.6797666554063486</v>
      </c>
      <c r="H45" s="7">
        <v>8996385.9399999995</v>
      </c>
      <c r="I45" s="8">
        <v>4.4230339678490935</v>
      </c>
      <c r="J45" s="7">
        <v>8440333.9199999999</v>
      </c>
      <c r="K45" s="8">
        <v>3.4504493353978583</v>
      </c>
      <c r="L45" s="8">
        <f t="shared" si="2"/>
        <v>17436719.859999999</v>
      </c>
      <c r="M45" s="8">
        <f t="shared" si="3"/>
        <v>3.9522493748029963</v>
      </c>
      <c r="N45" s="7">
        <v>18537605.620000001</v>
      </c>
      <c r="O45" s="8">
        <v>2.8197816370148883</v>
      </c>
      <c r="P45" s="7">
        <v>42962536.670000002</v>
      </c>
      <c r="Q45" s="8">
        <v>2.1610842982889444</v>
      </c>
      <c r="R45" s="7">
        <v>82938745.459999993</v>
      </c>
      <c r="S45" s="8">
        <v>2.8565298759897595</v>
      </c>
    </row>
    <row r="46" spans="1:19" x14ac:dyDescent="0.2">
      <c r="A46" s="6" t="s">
        <v>101</v>
      </c>
      <c r="B46" s="7">
        <v>3493761.27</v>
      </c>
      <c r="C46" s="8">
        <v>5.8553441226681189</v>
      </c>
      <c r="D46" s="7">
        <v>126006.43</v>
      </c>
      <c r="E46" s="8">
        <v>2.265046071061612</v>
      </c>
      <c r="F46" s="8">
        <f t="shared" si="0"/>
        <v>3619767.7</v>
      </c>
      <c r="G46" s="8">
        <f t="shared" si="1"/>
        <v>5.7303635499869241</v>
      </c>
      <c r="H46" s="7">
        <v>8285966.29</v>
      </c>
      <c r="I46" s="8">
        <v>4.3153613982298733</v>
      </c>
      <c r="J46" s="7">
        <v>8273676.1600000001</v>
      </c>
      <c r="K46" s="8">
        <v>3.4614155622450662</v>
      </c>
      <c r="L46" s="8">
        <f t="shared" si="2"/>
        <v>16559642.449999999</v>
      </c>
      <c r="M46" s="8">
        <f t="shared" si="3"/>
        <v>3.8887053682792527</v>
      </c>
      <c r="N46" s="7">
        <v>19061403.280000001</v>
      </c>
      <c r="O46" s="8">
        <v>2.6353605435706413</v>
      </c>
      <c r="P46" s="7">
        <v>45306849.560000002</v>
      </c>
      <c r="Q46" s="8">
        <v>2.2473267808956878</v>
      </c>
      <c r="R46" s="7">
        <v>84617187.980000004</v>
      </c>
      <c r="S46" s="8">
        <v>2.8040193018784834</v>
      </c>
    </row>
    <row r="47" spans="1:19" x14ac:dyDescent="0.2">
      <c r="A47" s="6" t="s">
        <v>102</v>
      </c>
      <c r="B47" s="7">
        <v>4036327</v>
      </c>
      <c r="C47" s="8">
        <v>5.8050728645127121</v>
      </c>
      <c r="D47" s="7">
        <v>61375</v>
      </c>
      <c r="E47" s="8">
        <v>2.5442230549898164</v>
      </c>
      <c r="F47" s="8">
        <f t="shared" si="0"/>
        <v>4097702</v>
      </c>
      <c r="G47" s="8">
        <f t="shared" si="1"/>
        <v>5.756232158902721</v>
      </c>
      <c r="H47" s="7">
        <v>8830128.5199999996</v>
      </c>
      <c r="I47" s="8">
        <v>4.4741010378634893</v>
      </c>
      <c r="J47" s="7">
        <v>8297278.6900000004</v>
      </c>
      <c r="K47" s="8">
        <v>3.4478887527399662</v>
      </c>
      <c r="L47" s="8">
        <f t="shared" si="2"/>
        <v>17127407.210000001</v>
      </c>
      <c r="M47" s="8">
        <f t="shared" si="3"/>
        <v>3.9769581124707774</v>
      </c>
      <c r="N47" s="7">
        <v>18023296.949999999</v>
      </c>
      <c r="O47" s="8">
        <v>2.8036902679173803</v>
      </c>
      <c r="P47" s="7">
        <v>42734880.740000002</v>
      </c>
      <c r="Q47" s="8">
        <v>2.152841234473982</v>
      </c>
      <c r="R47" s="7">
        <v>82132716.900000006</v>
      </c>
      <c r="S47" s="8">
        <v>2.851341191247017</v>
      </c>
    </row>
    <row r="48" spans="1:19" x14ac:dyDescent="0.2">
      <c r="A48" s="6" t="s">
        <v>103</v>
      </c>
      <c r="B48" s="7">
        <v>3761598</v>
      </c>
      <c r="C48" s="8">
        <v>5.7280722767291987</v>
      </c>
      <c r="D48" s="7">
        <v>95939</v>
      </c>
      <c r="E48" s="8">
        <v>2.0799905148062834</v>
      </c>
      <c r="F48" s="8">
        <f t="shared" si="0"/>
        <v>3857537</v>
      </c>
      <c r="G48" s="8">
        <f t="shared" si="1"/>
        <v>5.6373425400715531</v>
      </c>
      <c r="H48" s="7">
        <v>8684760</v>
      </c>
      <c r="I48" s="8">
        <v>4.2802946471750518</v>
      </c>
      <c r="J48" s="7">
        <v>8066346</v>
      </c>
      <c r="K48" s="8">
        <v>3.4801643098374404</v>
      </c>
      <c r="L48" s="8">
        <f t="shared" si="2"/>
        <v>16751106</v>
      </c>
      <c r="M48" s="8">
        <f t="shared" si="3"/>
        <v>3.8949990048418295</v>
      </c>
      <c r="N48" s="7">
        <v>17442084</v>
      </c>
      <c r="O48" s="8">
        <v>2.8094816697362539</v>
      </c>
      <c r="P48" s="7">
        <v>44640821</v>
      </c>
      <c r="Q48" s="8">
        <v>2.1925395202745035</v>
      </c>
      <c r="R48" s="7">
        <v>82802518</v>
      </c>
      <c r="S48" s="8">
        <v>2.8229646390705172</v>
      </c>
    </row>
    <row r="49" spans="1:13" x14ac:dyDescent="0.2">
      <c r="A49" s="6"/>
      <c r="B49" s="7"/>
      <c r="C49" s="8"/>
      <c r="D49" s="7"/>
      <c r="E49" s="8"/>
      <c r="F49" s="8"/>
      <c r="G49" s="8"/>
      <c r="H49" s="7"/>
      <c r="I49" s="8"/>
      <c r="J49" s="7"/>
      <c r="K49" s="8"/>
      <c r="L49" s="8"/>
      <c r="M49" s="8"/>
    </row>
    <row r="58" spans="1:13" x14ac:dyDescent="0.2">
      <c r="A58" s="1" t="s">
        <v>38</v>
      </c>
      <c r="B58" s="10">
        <f>SUM(B7:B15)</f>
        <v>45140809.059999995</v>
      </c>
      <c r="C58" s="11">
        <f>C7*(B7/B$58)+C8*(B8/B$58)+C9*(B9/B$58)+C10*(B10/B$58)+C11*(B11/B$58)+C12*(B12/B$58)+C13*(B13/B$58)+C14*(B14/B$58)+C15*(B15/B$58)</f>
        <v>5.7442848187178681</v>
      </c>
      <c r="D58" s="10">
        <f>SUM(D7:D15)</f>
        <v>1242451.69</v>
      </c>
      <c r="E58" s="11">
        <f>E7*(D7/D$58)+E8*(D8/D$58)+E9*(D9/D$58)+E10*(D10/D$58)+E11*(D11/D$58)+E12*(D12/D$58)+E13*(D13/D$58)+E14*(D14/D$58)+E15*(D15/D$58)</f>
        <v>2.3840958564755144</v>
      </c>
      <c r="F58" s="10">
        <f>SUM(F7:F15)</f>
        <v>46383260.750000007</v>
      </c>
      <c r="G58" s="11">
        <f>G7*(F7/F$58)+G8*(F8/F$58)+G9*(F9/F$58)+G10*(F10/F$58)+G11*(F11/F$58)+G12*(F12/F$58)+G13*(F13/F$58)+G14*(F14/F$58)+G15*(F15/F$58)</f>
        <v>5.6542766479392021</v>
      </c>
      <c r="H58" s="10">
        <f>SUM(H7:H15)</f>
        <v>99925135.339999989</v>
      </c>
      <c r="I58" s="11">
        <f>I7*(H7/H$58)+I8*(H8/H$58)+I9*(H9/H$58)+I10*(H10/H$58)+I11*(H11/H$58)+I12*(H12/H$58)+I13*(H13/H$58)+I14*(H14/H$58)+I15*(H15/H$58)</f>
        <v>3.7817886230835907</v>
      </c>
      <c r="J58" s="10">
        <f>SUM(J7:J15)</f>
        <v>79718354.829999998</v>
      </c>
      <c r="K58" s="11">
        <f>K7*(J7/J$58)+K8*(J8/J$58)+K9*(J9/J$58)+K10*(J10/J$58)+K11*(J11/J$58)+K12*(J12/J$58)+K13*(J13/J$58)+K14*(J14/J$58)+K15*(J15/J$58)</f>
        <v>3.0070271056545836</v>
      </c>
      <c r="L58" s="10">
        <f>SUM(L7:L15)</f>
        <v>179643490.16999996</v>
      </c>
      <c r="M58" s="11">
        <f>M7*(L7/L$58)+M8*(L8/L$58)+M9*(L9/L$58)+M10*(L10/L$58)+M11*(L11/L$58)+M12*(L12/L$58)+M13*(L13/L$58)+M14*(L14/L$58)+M15*(L15/L$58)</f>
        <v>3.4379814887611193</v>
      </c>
    </row>
    <row r="59" spans="1:13" x14ac:dyDescent="0.2">
      <c r="A59" s="1" t="s">
        <v>39</v>
      </c>
      <c r="B59" s="10">
        <f>SUM(B7:B18)</f>
        <v>58429732.310000002</v>
      </c>
      <c r="C59" s="11">
        <f>C7*(B7/B$59)+C8*(B8/B$59)+C9*(B9/B$59)+C10*(B10/B$59)+C11*(B11/B$59)+C12*(B12/B$59)+C13*(B13/B$59)+C14*(B14/B$59)+C15*(B15/B$59)+C16*(B16/B$59)+C17*(B17/B$59)+C18*(B18/B$59)</f>
        <v>5.8213356065450705</v>
      </c>
      <c r="D59" s="10">
        <f>SUM(D7:D18)</f>
        <v>1704934.9899999998</v>
      </c>
      <c r="E59" s="11">
        <f>E7*(D7/D$59)+E8*(D8/D$59)+E9*(D9/D$59)+E10*(D10/D$59)+E11*(D11/D$59)+E12*(D12/D$59)+E13*(D13/D$59)+E14*(D14/D$59)+E15*(D15/D$59)+E16*(D16/D$59)+E17*(D17/D$59)+E18*(D18/D$59)</f>
        <v>2.4015574461287819</v>
      </c>
      <c r="F59" s="10">
        <f>SUM(F7:F18)</f>
        <v>60134667.300000012</v>
      </c>
      <c r="G59" s="11">
        <f>G7*(F7/F$59)+G8*(F8/F$59)+G9*(F9/F$59)+G10*(F10/F$59)+G11*(F11/F$59)+G12*(F12/F$59)+G13*(F13/F$59)+G14*(F14/F$59)+G15*(F15/F$59)+G16*(F16/F$59)+G17*(F17/F$59)+G18*(F18/F$59)</f>
        <v>5.7243782322796672</v>
      </c>
      <c r="H59" s="10">
        <f>SUM(H7:H18)</f>
        <v>131489020.35999998</v>
      </c>
      <c r="I59" s="11">
        <f>I7*(H7/H$59)+I8*(H8/H$59)+I9*(H9/H$59)+I10*(H10/H$59)+I11*(H11/H$59)+I12*(H12/H$59)+I13*(H13/H$59)+I14*(H14/H$59)+I15*(H15/H$59)+I16*(H16/H$59)+I17*(H17/H$59)+I18*(H18/H$59)</f>
        <v>3.8214096416316168</v>
      </c>
      <c r="J59" s="10">
        <f>SUM(J7:J18)</f>
        <v>110485002.34</v>
      </c>
      <c r="K59" s="11">
        <f>K7*(J7/J$59)+K8*(J8/J$59)+K9*(J9/J$59)+K10*(J10/J$59)+K11*(J11/J$59)+K12*(J12/J$59)+K13*(J13/J$59)+K14*(J14/J$59)+K15*(J15/J$59)+K16*(J16/J$59)+K17*(J17/J$59)+K18*(J18/J$59)</f>
        <v>2.966870767730664</v>
      </c>
      <c r="L59" s="10">
        <f>SUM(L7:L18)</f>
        <v>241974022.69999996</v>
      </c>
      <c r="M59" s="11">
        <f>M7*(L7/L$59)+M8*(L8/L$59)+M9*(L9/L$59)+M10*(L10/L$59)+M11*(L11/L$59)+M12*(L12/L$59)+M13*(L13/L$59)+M14*(L14/L$59)+M15*(L15/L$59)+M16*(L16/L$59)+M17*(L17/L$59)+M18*(L18/L$59)</f>
        <v>3.4312283799032781</v>
      </c>
    </row>
    <row r="60" spans="1:13" x14ac:dyDescent="0.2">
      <c r="A60" s="1" t="s">
        <v>40</v>
      </c>
      <c r="B60" s="10">
        <f>SUM(B19:B21)</f>
        <v>14758226.310000001</v>
      </c>
      <c r="C60" s="11">
        <f>C19*(B19/B$60)+C20*(B20/B$60)+C21*(B21/B$60)</f>
        <v>6.060838842726759</v>
      </c>
      <c r="D60" s="10">
        <f>SUM(D19:D21)</f>
        <v>412812.7</v>
      </c>
      <c r="E60" s="11">
        <f>E19*(D19/D$60)+E20*(D20/D$60)+E21*(D21/D$60)</f>
        <v>2.4436950072030248</v>
      </c>
      <c r="F60" s="10">
        <f>SUM(F19:F21)</f>
        <v>15171039.01</v>
      </c>
      <c r="G60" s="11">
        <f>G19*(F19/F$60)+G20*(F20/F$60)+G21*(F21/F$60)</f>
        <v>5.9624142778669187</v>
      </c>
      <c r="H60" s="10">
        <f>SUM(H19:H21)</f>
        <v>35210455.369999997</v>
      </c>
      <c r="I60" s="11">
        <f>I19*(H19/H$60)+I20*(H20/H$60)+I21*(H21/H$60)</f>
        <v>4.054148638612169</v>
      </c>
      <c r="J60" s="10">
        <f>SUM(J19:J21)</f>
        <v>22702281.960000001</v>
      </c>
      <c r="K60" s="11">
        <f>K19*(J19/J$60)+K20*(J20/J$60)+K21*(J21/J$60)</f>
        <v>3.3780344315660153</v>
      </c>
      <c r="L60" s="10">
        <f>SUM(L19:L21)</f>
        <v>57912737.329999998</v>
      </c>
      <c r="M60" s="11">
        <f>M19*(L19/L$60)+M20*(L20/L$60)+M21*(L21/L$60)</f>
        <v>3.7891061613750869</v>
      </c>
    </row>
    <row r="61" spans="1:13" x14ac:dyDescent="0.2">
      <c r="A61" s="1" t="s">
        <v>41</v>
      </c>
      <c r="B61" s="10">
        <f>SUM(B19:B24)</f>
        <v>28718295.630000003</v>
      </c>
      <c r="C61" s="11">
        <f>C19*(B19/B$61)+C20*(B20/B$61)+C21*(B21/B$61)+C22*(B22/B$61)+C23*(B23/B$61)+C24*(B24/B$61)</f>
        <v>6.0217098918833019</v>
      </c>
      <c r="D61" s="10">
        <f>SUM(D19:D24)</f>
        <v>789706.94</v>
      </c>
      <c r="E61" s="11">
        <f>E19*(D19/D$61)+E20*(D20/D$61)+E21*(D21/D$61)+E22*(D22/D$61)+E23*(D23/D$61)+E24*(D24/D$61)</f>
        <v>2.3191624577846564</v>
      </c>
      <c r="F61" s="10">
        <f>SUM(F19:F24)</f>
        <v>29508002.57</v>
      </c>
      <c r="G61" s="11">
        <f>G19*(F19/F$61)+G20*(F20/F$61)+G21*(F21/F$61)+G22*(F22/F$61)+G23*(F23/F$61)+G24*(F24/F$61)</f>
        <v>5.9226205889916317</v>
      </c>
      <c r="H61" s="10">
        <f>SUM(H19:H24)</f>
        <v>64548408.699999996</v>
      </c>
      <c r="I61" s="11">
        <f>I19*(H19/H$61)+I20*(H20/H$61)+I21*(H21/H$61)+I22*(H22/H$61)+I23*(H23/H$61)+I24*(H24/H$61)</f>
        <v>4.1362653719037388</v>
      </c>
      <c r="J61" s="10">
        <f>SUM(J19:J24)</f>
        <v>40110013.219999999</v>
      </c>
      <c r="K61" s="11">
        <f>K19*(J19/J$61)+K20*(J20/J$61)+K21*(J21/J$61)+K22*(J22/J$61)+K23*(J23/J$61)+K24*(J24/J$61)</f>
        <v>3.4469649947923902</v>
      </c>
      <c r="L61" s="10">
        <f>SUM(L19:L24)</f>
        <v>104658421.91999999</v>
      </c>
      <c r="M61" s="11">
        <f>M19*(L19/L$61)+M20*(L20/L$61)+M21*(L21/L$61)+M22*(L22/L$61)+M23*(L23/L$61)+M24*(L24/L$61)</f>
        <v>3.8720931559341452</v>
      </c>
    </row>
    <row r="62" spans="1:13" x14ac:dyDescent="0.2">
      <c r="A62" s="1" t="s">
        <v>42</v>
      </c>
      <c r="B62" s="10">
        <f>SUM(B19:B27)</f>
        <v>41573997.509999998</v>
      </c>
      <c r="C62" s="11">
        <f>C19*(B19/B$62)+C20*(B20/B$62)+C21*(B21/B$62)+C22*(B22/B$62)+C23*(B23/B$62)+C24*(B24/B$62)+C25*(B25/B$62)+C26*(B26/B$62)+C27*(B27/B$62)</f>
        <v>5.9699124295829602</v>
      </c>
      <c r="D62" s="10">
        <f>SUM(D19:D27)</f>
        <v>1012106.0599999999</v>
      </c>
      <c r="E62" s="11">
        <f>E19*(D19/D$62)+E20*(D20/D$62)+E21*(D21/D$62)+E22*(D22/D$62)+E23*(D23/D$62)+E24*(D24/D$62)+E25*(D25/D$62)+E26*(D26/D$62)+E27*(D27/D$62)</f>
        <v>2.327117751374792</v>
      </c>
      <c r="F62" s="10">
        <f>SUM(F19:F27)</f>
        <v>42586103.570000008</v>
      </c>
      <c r="G62" s="11">
        <f>G19*(F19/F$62)+G20*(F20/F$62)+G21*(F21/F$62)+G22*(F22/F$62)+G23*(F23/F$62)+G24*(F24/F$62)+G25*(F25/F$62)+G26*(F26/F$62)+G27*(F27/F$62)</f>
        <v>5.883337367295562</v>
      </c>
      <c r="H62" s="10">
        <f>SUM(H19:H27)</f>
        <v>90804699.63000001</v>
      </c>
      <c r="I62" s="11">
        <f>I19*(H19/H$62)+I20*(H20/H$62)+I21*(H21/H$62)+I22*(H22/H$62)+I23*(H23/H$62)+I24*(H24/H$62)+I25*(H25/H$62)+I26*(H26/H$62)+I27*(H27/H$62)</f>
        <v>4.2234651597866861</v>
      </c>
      <c r="J62" s="10">
        <f>SUM(J19:J27)</f>
        <v>57613404.5</v>
      </c>
      <c r="K62" s="11">
        <f>K19*(J19/J$62)+K20*(J20/J$62)+K21*(J21/J$62)+K22*(J22/J$62)+K23*(J23/J$62)+K24*(J24/J$62)+K25*(J25/J$62)+K26*(J26/J$62)+K27*(J27/J$62)</f>
        <v>3.4475121359040677</v>
      </c>
      <c r="L62" s="10">
        <f>SUM(L19:L27)</f>
        <v>148418104.13</v>
      </c>
      <c r="M62" s="11">
        <f>M19*(L19/L$62)+M20*(L20/L$62)+M21*(L21/L$62)+M22*(L22/L$62)+M23*(L23/L$62)+M24*(L24/L$62)+M25*(L25/L$62)+M26*(L26/L$62)+M27*(L27/L$62)</f>
        <v>3.9222532847260134</v>
      </c>
    </row>
    <row r="63" spans="1:13" x14ac:dyDescent="0.2">
      <c r="A63" s="1" t="s">
        <v>43</v>
      </c>
      <c r="B63" s="10">
        <f>SUM(B19:B30)</f>
        <v>54894320.499999993</v>
      </c>
      <c r="C63" s="12">
        <f>C19*(B19/B$63)+C20*(B20/B$63)+C21*(B21/B$63)+C22*(B22/B$63)+C23*(B23/B$63)+C24*(B24/B$63)+C25*(B25/B$63)+C26*(B26/B$63)+C27*(B27/B$63)+C28*(B28/B$63)+C29*(B29/B$63)+C30*(B30/B$63)</f>
        <v>5.9590702976421763</v>
      </c>
      <c r="D63" s="10">
        <f>SUM(D19:D30)</f>
        <v>1325260.72</v>
      </c>
      <c r="E63" s="12">
        <f>E19*(D19/D$63)+E20*(D20/D$63)+E21*(D21/D$63)+E22*(D22/D$63)+E23*(D23/D$63)+E24*(D24/D$63)+E25*(D25/D$63)+E26*(D26/D$63)+E27*(D27/D$63)+E28*(D28/D$63)+E29*(D29/D$63)+E30*(D30/D$63)</f>
        <v>2.3185558074942421</v>
      </c>
      <c r="F63" s="10">
        <f>SUM(F19:F30)</f>
        <v>56219581.220000006</v>
      </c>
      <c r="G63" s="12">
        <f>G19*(F19/F$63)+G20*(F20/F$63)+G21*(F21/F$63)+G22*(F22/F$63)+G23*(F23/F$63)+G24*(F24/F$63)+G25*(F25/F$63)+G26*(F26/F$63)+G27*(F27/F$63)+G28*(F28/F$63)+G29*(F29/F$63)+G30*(F30/F$63)</f>
        <v>5.8732526741436279</v>
      </c>
      <c r="H63" s="10">
        <f>SUM(H19:H30)</f>
        <v>118215812.89</v>
      </c>
      <c r="I63" s="12">
        <f>I19*(H19/H$63)+I20*(H20/H$63)+I21*(H21/H$63)+I22*(H22/H$63)+I23*(H23/H$63)+I24*(H24/H$63)+I25*(H25/H$63)+I26*(H26/H$63)+I27*(H27/H$63)+I28*(H28/H$63)+I29*(H29/H$63)+I30*(H30/H$63)</f>
        <v>4.3035894403686497</v>
      </c>
      <c r="J63" s="10">
        <f>SUM(J19:J30)</f>
        <v>76692844.610000014</v>
      </c>
      <c r="K63" s="12">
        <f>K19*(J19/J$63)+K20*(J20/J$63)+K21*(J21/J$63)+K22*(J22/J$63)+K23*(J23/J$63)+K24*(J24/J$63)+K25*(J25/J$63)+K26*(J26/J$63)+K27*(J27/J$63)+K28*(J28/J$63)+K29*(J29/J$63)+K30*(J30/J$63)</f>
        <v>3.4607451744604147</v>
      </c>
      <c r="L63" s="10">
        <f>SUM(L19:L30)</f>
        <v>194908657.49999997</v>
      </c>
      <c r="M63" s="12">
        <f>M19*(L19/L$63)+M20*(L20/L$63)+M21*(L21/L$63)+M22*(L22/L$63)+M23*(L23/L$63)+M24*(L24/L$63)+M25*(L25/L$63)+M26*(L26/L$63)+M27*(L27/L$63)+M28*(L28/L$63)+M29*(L29/L$63)+M30*(L30/L$63)</f>
        <v>3.9719462740525016</v>
      </c>
    </row>
    <row r="64" spans="1:13" x14ac:dyDescent="0.2">
      <c r="A64" s="1" t="s">
        <v>44</v>
      </c>
      <c r="B64" s="10">
        <f>SUM(B31:B33)</f>
        <v>12891531.960000001</v>
      </c>
      <c r="C64" s="11">
        <f>C31*(B31/B$64)+C32*(B32/B$64)+C33*(B33/B$64)</f>
        <v>5.9074727161596385</v>
      </c>
      <c r="D64" s="10">
        <f>SUM(D31:D33)</f>
        <v>604445.67999999993</v>
      </c>
      <c r="E64" s="11">
        <f>E31*(D31/D$64)+E32*(D32/D$64)+E33*(D33/D$64)</f>
        <v>2.0826248272632206</v>
      </c>
      <c r="F64" s="10">
        <f>SUM(F31:F33)</f>
        <v>13495977.639999999</v>
      </c>
      <c r="G64" s="11">
        <f>G31*(F31/F$64)+G32*(F32/F$64)+G33*(F33/F$64)</f>
        <v>5.7361688769884474</v>
      </c>
      <c r="H64" s="10">
        <f>SUM(H31:H33)</f>
        <v>26400338.379999999</v>
      </c>
      <c r="I64" s="11">
        <f>I31*(H31/H$64)+I32*(H32/H$64)+I33*(H33/H$64)</f>
        <v>4.4452462591049553</v>
      </c>
      <c r="J64" s="10">
        <f>SUM(J31:J33)</f>
        <v>19908344.91</v>
      </c>
      <c r="K64" s="11">
        <f>K31*(J31/J$64)+K32*(J32/J$64)+K33*(J33/J$64)</f>
        <v>3.4532383672018678</v>
      </c>
      <c r="L64" s="10">
        <f>SUM(L31:L33)</f>
        <v>46308683.289999999</v>
      </c>
      <c r="M64" s="11">
        <f>M31*(L31/L$64)+M32*(L32/L$64)+M33*(L33/L$64)</f>
        <v>4.0187768831183277</v>
      </c>
    </row>
    <row r="65" spans="1:13" x14ac:dyDescent="0.2">
      <c r="A65" s="1" t="s">
        <v>45</v>
      </c>
      <c r="B65" s="10">
        <f>SUM(B31:B36)</f>
        <v>25099999.640000001</v>
      </c>
      <c r="C65" s="11">
        <f>C31*(B31/B$65)+C32*(B32/B$65)+C33*(B33/B$65)+C34*(B34/B$65)+C35*(B35/B$65)+C36*(B36/B$65)</f>
        <v>5.9308631020880762</v>
      </c>
      <c r="D65" s="10">
        <f>SUM(D31:D36)</f>
        <v>821066.69</v>
      </c>
      <c r="E65" s="11">
        <f>E31*(D31/D$65)+E32*(D32/D$65)+E33*(D33/D$65)+E34*(D34/D$65)+E35*(D35/D$65)+E36*(D36/D$65)</f>
        <v>2.1678908110375299</v>
      </c>
      <c r="F65" s="10">
        <f>SUM(F31:F36)</f>
        <v>25921066.330000002</v>
      </c>
      <c r="G65" s="11">
        <f>G31*(F31/F$65)+G32*(F32/F$65)+G33*(F33/F$65)+G34*(F34/F$65)+G35*(F35/F$65)+G36*(F36/F$65)</f>
        <v>5.8116684993568306</v>
      </c>
      <c r="H65" s="10">
        <f>SUM(H31:H36)</f>
        <v>51537171.279999994</v>
      </c>
      <c r="I65" s="11">
        <f>I31*(H31/H$65)+I32*(H32/H$65)+I33*(H33/H$65)+I34*(H34/H$65)+I35*(H35/H$65)+I36*(H36/H$65)</f>
        <v>4.4692510417579916</v>
      </c>
      <c r="J65" s="10">
        <f>SUM(J31:J36)</f>
        <v>39986390.869999997</v>
      </c>
      <c r="K65" s="11">
        <f>K31*(J31/J$65)+K32*(J32/J$65)+K33*(J33/J$65)+K34*(J34/J$65)+K35*(J35/J$65)+K36*(J36/J$65)</f>
        <v>3.4622327957526915</v>
      </c>
      <c r="L65" s="10">
        <f>SUM(L31:L36)</f>
        <v>91523562.149999991</v>
      </c>
      <c r="M65" s="11">
        <f>M31*(L31/L$65)+M32*(L32/L$65)+M33*(L33/L$65)+M34*(L34/L$65)+M35*(L35/L$65)+M36*(L36/L$65)</f>
        <v>4.0292875585623174</v>
      </c>
    </row>
    <row r="66" spans="1:13" x14ac:dyDescent="0.2">
      <c r="A66" s="1" t="s">
        <v>46</v>
      </c>
      <c r="B66" s="10">
        <f>SUM(B31:B39)</f>
        <v>36163559.640000001</v>
      </c>
      <c r="C66" s="11">
        <f>C31*(B31/B$66)+C32*(B32/B$66)+C33*(B33/B$66)+C34*(B34/B$66)+C35*(B35/B$66)+C36*(B36/B$66)+C37*(B37/B$66)+C38*(B38/B$66)+C39*(B39/B$66)</f>
        <v>5.9373059379311695</v>
      </c>
      <c r="D66" s="10">
        <f>SUM(D31:D39)</f>
        <v>1078552.69</v>
      </c>
      <c r="E66" s="11">
        <f>E31*(D31/D$66)+E32*(D32/D$66)+E33*(D33/D$66)+E34*(D34/D$66)+E35*(D35/D$66)+E36*(D36/D$66)+E37*(D37/D$66)+E38*(D38/D$66)+E39*(D39/D$66)</f>
        <v>2.2011075717589654</v>
      </c>
      <c r="F66" s="10">
        <f>SUM(F31:F39)</f>
        <v>37242112.329999998</v>
      </c>
      <c r="G66" s="11">
        <f>G31*(F31/F$66)+G32*(F32/F$66)+G33*(F33/F$66)+G34*(F34/F$66)+G35*(F35/F$66)+G36*(F36/F$66)+G37*(F37/F$66)+G38*(F38/F$66)+G39*(F39/F$66)</f>
        <v>5.829103514757592</v>
      </c>
      <c r="H66" s="10">
        <f>SUM(H31:H39)</f>
        <v>75884664.280000001</v>
      </c>
      <c r="I66" s="11">
        <f>I31*(H31/H$66)+I32*(H32/H$66)+I33*(H33/H$66)+I34*(H34/H$66)+I35*(H35/H$66)+I36*(H36/H$66)+I37*(H37/H$66)+I38*(H38/H$66)+I39*(H39/H$66)</f>
        <v>4.3917210114117138</v>
      </c>
      <c r="J66" s="10">
        <f>SUM(J31:J39)</f>
        <v>61853701.869999997</v>
      </c>
      <c r="K66" s="11">
        <f>K31*(J31/J$66)+K32*(J32/J$66)+K33*(J33/J$66)+K34*(J34/J$66)+K35*(J35/J$66)+K36*(J36/J$66)+K37*(J37/J$66)+K38*(J38/J$66)+K39*(J39/J$66)</f>
        <v>3.4309110948592605</v>
      </c>
      <c r="L66" s="10">
        <f>SUM(L31:L39)</f>
        <v>137738366.14999998</v>
      </c>
      <c r="M66" s="11">
        <f>M31*(L31/L$66)+M32*(L32/L$66)+M33*(L33/L$66)+M34*(L34/L$66)+M35*(L35/L$66)+M36*(L36/L$66)+M37*(L37/L$66)+M38*(L38/L$66)+M39*(L39/L$66)</f>
        <v>3.9602533543360172</v>
      </c>
    </row>
    <row r="67" spans="1:13" x14ac:dyDescent="0.2">
      <c r="A67" s="1" t="s">
        <v>47</v>
      </c>
      <c r="B67" s="10">
        <f>SUM(B31:B42)</f>
        <v>49262091.640000001</v>
      </c>
      <c r="C67" s="12">
        <f>SUMPRODUCT(B31:B42,C31:C42)/SUM(B31:B42)</f>
        <v>5.9786538777040867</v>
      </c>
      <c r="D67" s="10">
        <f>SUM(D31:D42)</f>
        <v>1381927.69</v>
      </c>
      <c r="E67" s="12">
        <f>SUMPRODUCT(D31:D42,E31:E42)/SUM(D31:D42)</f>
        <v>2.2423441797450341</v>
      </c>
      <c r="F67" s="10">
        <f>SUM(F31:F42)</f>
        <v>50644019.329999998</v>
      </c>
      <c r="G67" s="12">
        <f>SUMPRODUCT(F31:F42,G31:G42)/SUM(F31:F42)</f>
        <v>5.8767008751909815</v>
      </c>
      <c r="H67" s="10">
        <f>SUM(H31:H42)</f>
        <v>103794867.28</v>
      </c>
      <c r="I67" s="12">
        <f>SUMPRODUCT(H31:H42,I31:I42)/SUM(H31:H42)</f>
        <v>4.3862812375321152</v>
      </c>
      <c r="J67" s="10">
        <f>SUM(J31:J42)</f>
        <v>86679135.870000005</v>
      </c>
      <c r="K67" s="12">
        <f>SUMPRODUCT(J31:J42,K31:K42)/SUM(J31:J42)</f>
        <v>3.419558423014768</v>
      </c>
      <c r="L67" s="10">
        <f>SUM(L31:L42)</f>
        <v>190474003.14999998</v>
      </c>
      <c r="M67" s="12">
        <f>SUMPRODUCT(L31:L42,M31:M42)/SUM(L31:L42)</f>
        <v>3.9463540201564777</v>
      </c>
    </row>
    <row r="68" spans="1:13" x14ac:dyDescent="0.2">
      <c r="A68" s="1" t="s">
        <v>48</v>
      </c>
      <c r="B68" s="10">
        <f>SUM(B43:B45)</f>
        <v>11849093.310000001</v>
      </c>
      <c r="C68" s="12">
        <f>SUMPRODUCT(B43:B45,C43:C45)/SUM(B43:B45)</f>
        <v>5.777539030790197</v>
      </c>
      <c r="D68" s="10">
        <f>SUM(D43:D45)</f>
        <v>262772</v>
      </c>
      <c r="E68" s="12">
        <f>SUMPRODUCT(D43:D45,E43:E45)/SUM(D43:D45)</f>
        <v>2.4669832021676585</v>
      </c>
      <c r="F68" s="10">
        <f>SUM(F43:F45)</f>
        <v>12111865.310000001</v>
      </c>
      <c r="G68" s="12">
        <f>SUMPRODUCT(F43:F45,G43:G45)/SUM(F43:F45)</f>
        <v>5.7057151329897007</v>
      </c>
      <c r="H68" s="10">
        <f>SUM(H43:H45)</f>
        <v>28436793.939999998</v>
      </c>
      <c r="I68" s="12">
        <f>SUMPRODUCT(H43:H45,I43:I45)/SUM(H43:H45)</f>
        <v>4.2779734426876121</v>
      </c>
      <c r="J68" s="10">
        <f>SUM(J43:J45)</f>
        <v>25513530.920000002</v>
      </c>
      <c r="K68" s="12">
        <f>SUMPRODUCT(J43:J45,K43:K45)/SUM(J43:J45)</f>
        <v>3.475813245248768</v>
      </c>
      <c r="L68" s="10">
        <f>SUM(L43:L45)</f>
        <v>53950324.859999999</v>
      </c>
      <c r="M68" s="12">
        <f>SUMPRODUCT(L43:L45,M43:M45)/SUM(L43:L45)</f>
        <v>3.8986256064464406</v>
      </c>
    </row>
    <row r="69" spans="1:13" x14ac:dyDescent="0.2">
      <c r="A69" s="1" t="s">
        <v>49</v>
      </c>
      <c r="B69" s="10">
        <f>SUM(B43:B48)</f>
        <v>23140779.579999998</v>
      </c>
      <c r="C69" s="12">
        <f>SUMPRODUCT(B43:B48,C43:C48)/SUM(B43:B48)</f>
        <v>5.7860475570157961</v>
      </c>
      <c r="D69" s="10">
        <f>SUM(D43:D48)</f>
        <v>546092.42999999993</v>
      </c>
      <c r="E69" s="12">
        <f>SUMPRODUCT(D43:D48,E43:E48)/SUM(D43:D48)</f>
        <v>2.3610808507270464</v>
      </c>
      <c r="F69" s="10">
        <f>SUM(F43:F48)</f>
        <v>23686872.010000002</v>
      </c>
      <c r="G69" s="12">
        <f>SUMPRODUCT(F43:F48,G43:G48)/SUM(F43:F48)</f>
        <v>5.7070861647932709</v>
      </c>
      <c r="H69" s="10">
        <f>SUM(H43:H48)</f>
        <v>54237648.75</v>
      </c>
      <c r="I69" s="12">
        <f>SUMPRODUCT(H43:H48,I43:I48)/SUM(H43:H48)</f>
        <v>4.3159873751201285</v>
      </c>
      <c r="J69" s="10">
        <f>SUM(J43:J48)</f>
        <v>50150831.769999996</v>
      </c>
      <c r="K69" s="12">
        <f>SUMPRODUCT(J43:J48,K43:K48)/SUM(J43:J48)</f>
        <v>3.4695177988989117</v>
      </c>
      <c r="L69" s="10">
        <f>SUM(L43:L48)</f>
        <v>104388480.52000001</v>
      </c>
      <c r="M69" s="12">
        <f>SUMPRODUCT(L43:L48,M43:M48)/SUM(L43:L48)</f>
        <v>3.9093222612682195</v>
      </c>
    </row>
    <row r="84" spans="2:19" x14ac:dyDescent="0.2">
      <c r="D84" s="21" t="s">
        <v>50</v>
      </c>
      <c r="E84" s="22"/>
      <c r="F84" s="21" t="s">
        <v>51</v>
      </c>
      <c r="G84" s="22"/>
      <c r="H84" s="22"/>
    </row>
    <row r="85" spans="2:19" x14ac:dyDescent="0.2">
      <c r="D85" s="14" t="s">
        <v>52</v>
      </c>
      <c r="E85" s="14" t="s">
        <v>53</v>
      </c>
      <c r="F85" s="14" t="s">
        <v>54</v>
      </c>
      <c r="G85" s="14" t="s">
        <v>55</v>
      </c>
      <c r="H85" s="14" t="s">
        <v>56</v>
      </c>
    </row>
    <row r="86" spans="2:19" x14ac:dyDescent="0.2">
      <c r="B86" s="1">
        <f>C86</f>
        <v>2016</v>
      </c>
      <c r="C86" s="15">
        <f>C87-1</f>
        <v>2016</v>
      </c>
      <c r="D86" s="16">
        <v>2.9704045009362217</v>
      </c>
      <c r="E86" s="11">
        <f>IFERROR(INDEX($G$58:$G$79,MATCH($B86,$T$100:$T$121,0)),INDEX($G$58:$G$79,MATCH($B86,$U$100:$U$121,0)))</f>
        <v>5.7243782322796672</v>
      </c>
      <c r="F86" s="11">
        <f>IFERROR(INDEX($M$58:$M$79,MATCH($B86,$T$100:$T$121,0)),INDEX($M$58:$M$79,MATCH($B86,$U$100:$U$121,0)))</f>
        <v>3.4312283799032781</v>
      </c>
      <c r="G86" s="11">
        <f>IFERROR(INDEX($O$100:$O$121,MATCH($B86,$T$100:$T$121,0)),INDEX($O$100:$O$121,MATCH($B86,$U$100:$U$121,0)))</f>
        <v>2.5649346772816846</v>
      </c>
      <c r="H86" s="11">
        <f>IFERROR(INDEX($Q$100:$Q$121,MATCH($B86,$T$100:$T$121,0)),INDEX($Q$100:$Q$121,MATCH($B86,$U$100:$U$121,0)))</f>
        <v>2.1662850492821932</v>
      </c>
    </row>
    <row r="87" spans="2:19" x14ac:dyDescent="0.2">
      <c r="B87" s="1">
        <f>C87</f>
        <v>2017</v>
      </c>
      <c r="C87" s="15">
        <f>C90-1</f>
        <v>2017</v>
      </c>
      <c r="D87" s="16">
        <v>3.4125613348361945</v>
      </c>
      <c r="E87" s="11">
        <f>IFERROR(INDEX($G$58:$G$79,MATCH($B87,$T$100:$T$121,0)),INDEX($G$58:$G$79,MATCH($B87,$U$100:$U$121,0)))</f>
        <v>5.8732526741436279</v>
      </c>
      <c r="F87" s="11">
        <f>IFERROR(INDEX($M$58:$M$79,MATCH($B87,$T$100:$T$121,0)),INDEX($M$58:$M$79,MATCH($B87,$U$100:$U$121,0)))</f>
        <v>3.9719462740525016</v>
      </c>
      <c r="G87" s="11">
        <f>IFERROR(INDEX($O$100:$O$121,MATCH($B87,$T$100:$T$121,0)),INDEX($O$100:$O$121,MATCH($B87,$U$100:$U$121,0)))</f>
        <v>2.591263818363152</v>
      </c>
      <c r="H87" s="11">
        <f>IFERROR(INDEX($Q$100:$Q$121,MATCH($B87,$T$100:$T$121,0)),INDEX($Q$100:$Q$121,MATCH($B87,$U$100:$U$121,0)))</f>
        <v>2.1506505296121912</v>
      </c>
    </row>
    <row r="88" spans="2:19" x14ac:dyDescent="0.2">
      <c r="B88" s="17">
        <v>42916</v>
      </c>
      <c r="C88" s="18" t="s">
        <v>57</v>
      </c>
      <c r="D88" s="12">
        <v>3.4280966863181899</v>
      </c>
      <c r="E88" s="12">
        <v>5.9226205889916317</v>
      </c>
      <c r="F88" s="12">
        <v>3.8657695402488432</v>
      </c>
      <c r="G88" s="12">
        <v>2.5329752675985491</v>
      </c>
      <c r="H88" s="12">
        <v>2.1305900034766507</v>
      </c>
    </row>
    <row r="89" spans="2:19" x14ac:dyDescent="0.2">
      <c r="B89" s="13" t="s">
        <v>91</v>
      </c>
      <c r="C89" s="18" t="s">
        <v>58</v>
      </c>
      <c r="D89" s="16">
        <v>2.9823823672460748</v>
      </c>
      <c r="E89" s="11">
        <f>IFERROR(INDEX($G$58:$G$79,MATCH($B89,$T$100:$T$121,0)),INDEX($G$58:$G$79,MATCH($B89,$U$100:$U$121,0)))</f>
        <v>5.8116684993568306</v>
      </c>
      <c r="F89" s="11">
        <f>IFERROR(INDEX($M$58:$M$79,MATCH($B89,$T$100:$T$121,0)),INDEX($M$58:$M$79,MATCH($B89,$U$100:$U$121,0)))</f>
        <v>4.0292875585623174</v>
      </c>
      <c r="G89" s="11">
        <f>IFERROR(INDEX($O$100:$O$121,MATCH($B89,$T$100:$T$121,0)),INDEX($O$100:$O$121,MATCH($B89,$U$100:$U$121,0)))</f>
        <v>2.5560839517231839</v>
      </c>
      <c r="H89" s="11">
        <f>IFERROR(INDEX($Q$100:$Q$121,MATCH($B89,$T$100:$T$121,0)),INDEX($Q$100:$Q$121,MATCH($B89,$U$100:$U$121,0)))</f>
        <v>2.0876127165115053</v>
      </c>
      <c r="I89" s="1" t="s">
        <v>104</v>
      </c>
      <c r="J89" s="1">
        <f>YEAR(C89)</f>
        <v>2018</v>
      </c>
      <c r="K89" s="1" t="str">
        <f>I89&amp;" "&amp;J89</f>
        <v>יוני 2018</v>
      </c>
    </row>
    <row r="90" spans="2:19" x14ac:dyDescent="0.2">
      <c r="B90" s="1">
        <f>C90</f>
        <v>2018</v>
      </c>
      <c r="C90" s="15">
        <f>YEAR(C91)-1</f>
        <v>2018</v>
      </c>
      <c r="D90" s="16">
        <v>3.0161467686824812</v>
      </c>
      <c r="E90" s="11">
        <f>IFERROR(INDEX($G$58:$G$79,MATCH($B90,$T$100:$T$121,0)),INDEX($G$58:$G$79,MATCH($B90,$U$100:$U$121,0)))</f>
        <v>5.8767008751909815</v>
      </c>
      <c r="F90" s="11">
        <f>IFERROR(INDEX($M$58:$M$79,MATCH($B90,$T$100:$T$121,0)),INDEX($M$58:$M$79,MATCH($B90,$U$100:$U$121,0)))</f>
        <v>3.9463540201564777</v>
      </c>
      <c r="G90" s="11">
        <f>IFERROR(INDEX($O$100:$O$121,MATCH($B90,$T$100:$T$121,0)),INDEX($O$100:$O$121,MATCH($B90,$U$100:$U$121,0)))</f>
        <v>2.6010763109449222</v>
      </c>
      <c r="H90" s="11">
        <f>IFERROR(INDEX($Q$100:$Q$121,MATCH($B90,$T$100:$T$121,0)),INDEX($Q$100:$Q$121,MATCH($B90,$U$100:$U$121,0)))</f>
        <v>2.0956972231196795</v>
      </c>
    </row>
    <row r="91" spans="2:19" x14ac:dyDescent="0.2">
      <c r="B91" s="13" t="s">
        <v>103</v>
      </c>
      <c r="C91" s="18" t="s">
        <v>59</v>
      </c>
      <c r="D91" s="16">
        <v>2.9844844003632902</v>
      </c>
      <c r="E91" s="11">
        <f>IFERROR(INDEX($G$58:$G$79,MATCH($B91,$T$100:$T$121,0)),INDEX($G$58:$G$79,MATCH($B91,$U$100:$U$121,0)))</f>
        <v>5.7070861647932709</v>
      </c>
      <c r="F91" s="11">
        <f>IFERROR(INDEX($M$58:$M$79,MATCH($B91,$T$100:$T$121,0)),INDEX($M$58:$M$79,MATCH($B91,$U$100:$U$121,0)))</f>
        <v>3.9093222612682195</v>
      </c>
      <c r="G91" s="11">
        <f>IFERROR(INDEX($O$100:$O$121,MATCH($B91,$T$100:$T$121,0)),INDEX($O$100:$O$121,MATCH($B91,$U$100:$U$121,0)))</f>
        <v>2.7657858238777133</v>
      </c>
      <c r="H91" s="11">
        <f>IFERROR(INDEX($Q$100:$Q$121,MATCH($B91,$T$100:$T$121,0)),INDEX($Q$100:$Q$121,MATCH($B91,$U$100:$U$121,0)))</f>
        <v>2.1960821158591384</v>
      </c>
      <c r="I91" s="1" t="s">
        <v>104</v>
      </c>
      <c r="J91" s="1">
        <f>YEAR(C91)</f>
        <v>2019</v>
      </c>
      <c r="K91" s="1" t="str">
        <f>I91&amp;" "&amp;J91</f>
        <v>יוני 2019</v>
      </c>
      <c r="M91" s="1" t="str">
        <f>O133&amp;" "&amp;N133</f>
        <v xml:space="preserve"> </v>
      </c>
      <c r="N91" s="7"/>
      <c r="O91" s="8"/>
      <c r="P91" s="7"/>
      <c r="Q91" s="8"/>
      <c r="R91" s="7"/>
      <c r="S91" s="8"/>
    </row>
    <row r="93" spans="2:19" x14ac:dyDescent="0.2">
      <c r="E93" s="11" t="str">
        <f>G93&amp;" "&amp;F93</f>
        <v>שיעור הריבית הממוצעת על אשראי שניתן לציבור במגזרי הפעילות השונים,
חמשת הבנקים הגדולים,  יוני 2018 לעומת יוני 2019</v>
      </c>
      <c r="F93" s="11" t="str">
        <f>K89&amp;" לעומת "&amp;K91</f>
        <v>יוני 2018 לעומת יוני 2019</v>
      </c>
      <c r="G93" s="19" t="s">
        <v>60</v>
      </c>
    </row>
    <row r="100" spans="14:25" x14ac:dyDescent="0.2">
      <c r="N100" s="10">
        <f>SUM(N7:N15)</f>
        <v>117439658.3</v>
      </c>
      <c r="O100" s="11">
        <f>O7*(N7/N$100)+O8*(N8/N$100)+O9*(N9/N$100)+O10*(N10/N$100)+O11*(N11/N$100)+O12*(N12/N$100)+O13*(N13/N$100)+O14*(N14/N$100)+O15*(N15/N$100)</f>
        <v>2.5529403603382246</v>
      </c>
      <c r="P100" s="10">
        <f>SUM(P7:P15)</f>
        <v>253380594.50999999</v>
      </c>
      <c r="Q100" s="11">
        <f>Q7*(P7/P$100)+Q8*(P8/P$100)+Q9*(P9/P$100)+Q10*(P10/P$100)+Q11*(P11/P$100)+Q12*(P12/P$100)+Q13*(P13/P$100)+Q14*(P14/P$100)+Q15*(P15/P$100)</f>
        <v>2.1354175436589951</v>
      </c>
      <c r="R100" s="10">
        <f>SUM(R7:R15)</f>
        <v>606990083.39999998</v>
      </c>
      <c r="S100" s="11">
        <f>S7*(R7/R$100)+S8*(R8/R$100)+S9*(R9/R$100)+S10*(R10/R$100)+S11*(R11/R$100)+S12*(R12/R$100)+S13*(R13/R$100)+S14*(R14/R$100)+S15*(R15/R$100)</f>
        <v>2.8512361508156729</v>
      </c>
      <c r="T100" s="17" t="str">
        <f>A15</f>
        <v>30/09/2016</v>
      </c>
      <c r="U100" s="1" t="str">
        <f>IF(MONTH(T100)=12,YEAR(T100),"..")</f>
        <v>..</v>
      </c>
    </row>
    <row r="101" spans="14:25" x14ac:dyDescent="0.2">
      <c r="N101" s="10">
        <f>SUM(N7:N18)</f>
        <v>156005102.25</v>
      </c>
      <c r="O101" s="11">
        <f>O7*(N7/N$101)+O8*(N8/N$101)+O9*(N9/N$101)+O10*(N10/N$101)+O11*(N11/N$101)+O12*(N12/N$101)+O13*(N13/N$101)+O14*(N14/N$101)+O15*(N15/N$101)+O16*(N16/N$101)+O17*(N17/N$101)+O18*(N18/N$101)</f>
        <v>2.5649346772816846</v>
      </c>
      <c r="P101" s="10">
        <f>SUM(P7:P18)</f>
        <v>333677317.86000001</v>
      </c>
      <c r="Q101" s="11">
        <f>Q7*(P7/P$101)+Q8*(P8/P$101)+Q9*(P9/P$101)+Q10*(P10/P$101)+Q11*(P11/P$101)+Q12*(P12/P$101)+Q13*(P13/P$101)+Q14*(P14/P$101)+Q15*(P15/P$101)+Q16*(P16/P$101)+Q17*(P17/P$101)+Q18*(P18/P$101)</f>
        <v>2.1662850492821932</v>
      </c>
      <c r="R101" s="10">
        <f>SUM(R7:R18)</f>
        <v>804758760.96999991</v>
      </c>
      <c r="S101" s="11">
        <f>S7*(R7/R$101)+S8*(R8/R$101)+S9*(R9/R$101)+S10*(R10/R$101)+S11*(R11/R$101)+S12*(R12/R$101)+S13*(R13/R$101)+S14*(R14/R$101)+S15*(R15/R$101)+S16*(R16/R$101)+S17*(R17/R$101)+S18*(R18/R$101)</f>
        <v>2.8701709202468755</v>
      </c>
      <c r="T101" s="17" t="str">
        <f>A18</f>
        <v>31/12/2016</v>
      </c>
      <c r="U101" s="1">
        <f t="shared" ref="U101:U111" si="4">IF(MONTH(T101)=12,YEAR(T101),"..")</f>
        <v>2016</v>
      </c>
    </row>
    <row r="102" spans="14:25" x14ac:dyDescent="0.2">
      <c r="N102" s="10">
        <f>SUM(N19:N21)</f>
        <v>42614918.5</v>
      </c>
      <c r="O102" s="11">
        <f>O19*(N19/N$102)+O20*(N20/N$102)+O21*(N21/N$102)</f>
        <v>2.5810760904540979</v>
      </c>
      <c r="P102" s="10">
        <f>SUM(P19:P21)</f>
        <v>101824561.98</v>
      </c>
      <c r="Q102" s="11">
        <f>Q19*(P19/P$102)+Q20*(P20/P$102)+Q21*(P21/P$102)</f>
        <v>2.1375979096315869</v>
      </c>
      <c r="R102" s="10">
        <f>SUM(R19:R21)</f>
        <v>220943106.91999999</v>
      </c>
      <c r="S102" s="11">
        <f>S19*(R19/R$102)+S20*(R20/R$102)+S21*(R21/R$102)</f>
        <v>2.9111180204498956</v>
      </c>
      <c r="T102" s="10" t="str">
        <f>A21</f>
        <v>31/03/2017</v>
      </c>
      <c r="U102" s="1" t="str">
        <f t="shared" si="4"/>
        <v>..</v>
      </c>
    </row>
    <row r="103" spans="14:25" x14ac:dyDescent="0.2">
      <c r="N103" s="10">
        <f>SUM(N19:N24)</f>
        <v>81682011.670000002</v>
      </c>
      <c r="O103" s="11">
        <f>O19*(N19/N$103)+O20*(N20/N$103)+O21*(N21/N$103)+O22*(N22/N$103)+O23*(N23/N$103)+O24*(N24/N$103)</f>
        <v>2.5768879994003209</v>
      </c>
      <c r="P103" s="10">
        <f>SUM(P19:P24)</f>
        <v>206445681.62</v>
      </c>
      <c r="Q103" s="11">
        <f>Q19*(P19/P$103)+Q20*(P20/P$103)+Q21*(P21/P$103)+Q22*(P22/P$103)+Q23*(P23/P$103)+Q24*(P24/P$103)</f>
        <v>2.1197674661943844</v>
      </c>
      <c r="R103" s="10">
        <f>SUM(R19:R24)</f>
        <v>428399187.77999997</v>
      </c>
      <c r="S103" s="11">
        <f>S19*(R19/R$103)+S20*(R20/R$103)+S21*(R21/R$103)+S22*(R22/R$103)+S23*(R23/R$103)+S24*(R24/R$103)</f>
        <v>2.8848570094560233</v>
      </c>
      <c r="T103" s="10" t="str">
        <f>A24</f>
        <v>30/06/2017</v>
      </c>
      <c r="U103" s="1" t="str">
        <f t="shared" si="4"/>
        <v>..</v>
      </c>
      <c r="V103" s="10">
        <v>24910913.836999997</v>
      </c>
      <c r="W103" s="11">
        <v>3.4282494546801843</v>
      </c>
      <c r="X103" s="10">
        <f>R103+V103</f>
        <v>453310101.61699998</v>
      </c>
      <c r="Y103" s="8">
        <f>S103*(R103/X103)+W103*(V103/X103)</f>
        <v>2.9147182508763452</v>
      </c>
    </row>
    <row r="104" spans="14:25" x14ac:dyDescent="0.2">
      <c r="N104" s="10">
        <f>SUM(N19:N27)</f>
        <v>123152799.68000001</v>
      </c>
      <c r="O104" s="11">
        <f>O19*(N19/N$104)+O20*(N20/N$104)+O21*(N21/N$104)+O22*(N22/N$104)+O23*(N23/N$104)+O24*(N24/N$104)+O25*(N25/N$104)+O26*(N26/N$104)+O27*(N27/N$104)</f>
        <v>2.5858016390935203</v>
      </c>
      <c r="P104" s="10">
        <f>SUM(P19:P27)</f>
        <v>307631433.81999999</v>
      </c>
      <c r="Q104" s="11">
        <f>Q19*(P19/P$104)+Q20*(P20/P$104)+Q21*(P21/P$104)+Q22*(P22/P$104)+Q23*(P23/P$104)+Q24*(P24/P$104)+Q25*(P25/P$104)+Q26*(P26/P$104)+Q27*(P27/P$104)</f>
        <v>2.1408651994992676</v>
      </c>
      <c r="R104" s="10">
        <f>SUM(R19:R27)</f>
        <v>628546393.14999998</v>
      </c>
      <c r="S104" s="11">
        <f>S19*(R19/R$104)+S20*(R20/R$104)+S21*(R21/R$104)+S22*(R22/R$104)+S23*(R23/R$104)+S24*(R24/R$104)+S25*(R25/R$104)+S26*(R26/R$104)+S27*(R27/R$104)</f>
        <v>2.8942279639612312</v>
      </c>
      <c r="T104" s="17" t="str">
        <f>A27</f>
        <v>30/09/2017</v>
      </c>
      <c r="U104" s="1" t="str">
        <f t="shared" si="4"/>
        <v>..</v>
      </c>
    </row>
    <row r="105" spans="14:25" x14ac:dyDescent="0.2">
      <c r="N105" s="10">
        <f>SUM(N19:N30)</f>
        <v>169513083.72000003</v>
      </c>
      <c r="O105" s="12">
        <f>O19*(N19/N$105)+O20*(N20/N$105)+O21*(N21/N$105)+O22*(N22/N$105)+O23*(N23/N$105)+O24*(N24/N$105)+O25*(N25/N$105)+O26*(N26/N$105)+O27*(N27/N$105)+O28*(N28/N$105)+O29*(N29/N$105)+O30*(N30/N$105)</f>
        <v>2.591263818363152</v>
      </c>
      <c r="P105" s="10">
        <f>SUM(P19:P30)</f>
        <v>419617938.95999998</v>
      </c>
      <c r="Q105" s="12">
        <f>Q19*(P19/P$105)+Q20*(P20/P$105)+Q21*(P21/P$105)+Q22*(P22/P$105)+Q23*(P23/P$105)+Q24*(P24/P$105)+Q25*(P25/P$105)+Q26*(P26/P$105)+Q27*(P27/P$105)+Q28*(P28/P$105)+Q29*(P29/P$105)+Q30*(P30/P$105)</f>
        <v>2.1506505296121912</v>
      </c>
      <c r="R105" s="20">
        <f>SUM(R19:R30)</f>
        <v>848603767.05999994</v>
      </c>
      <c r="S105" s="12">
        <f>S19*(R19/R$105)+S20*(R20/R$105)+S21*(R21/R$105)+S22*(R22/R$105)+S23*(R23/R$105)+S24*(R24/R$105)+S25*(R25/R$105)+S26*(R26/R$105)+S27*(R27/R$105)+S28*(R28/R$105)+S29*(R29/R$105)+S30*(R30/R$105)</f>
        <v>2.8983719077558585</v>
      </c>
      <c r="T105" s="17" t="str">
        <f>A30</f>
        <v>31/12/2017</v>
      </c>
      <c r="U105" s="1">
        <f t="shared" si="4"/>
        <v>2017</v>
      </c>
    </row>
    <row r="106" spans="14:25" x14ac:dyDescent="0.2">
      <c r="N106" s="10">
        <f>SUM(N31:N33)</f>
        <v>45845915.5</v>
      </c>
      <c r="O106" s="11">
        <f>O31*(N31/N$106)+O32*(N32/N$106)+O33*(N33/N$106)</f>
        <v>2.539490236662413</v>
      </c>
      <c r="P106" s="10">
        <f>SUM(P31:P33)</f>
        <v>110399968.39999999</v>
      </c>
      <c r="Q106" s="11">
        <f>Q31*(P31/P$106)+Q32*(P32/P$106)+Q33*(P33/P$106)</f>
        <v>2.084200847914373</v>
      </c>
      <c r="R106" s="10">
        <f>SUM(R31:R33)</f>
        <v>217297561.09000003</v>
      </c>
      <c r="S106" s="11">
        <f>S31*(R31/R$106)+S32*(R32/R$106)+S33*(R33/R$106)</f>
        <v>2.8162339694564675</v>
      </c>
      <c r="T106" s="17" t="str">
        <f>A33</f>
        <v>31/03/2018</v>
      </c>
      <c r="U106" s="1" t="str">
        <f t="shared" si="4"/>
        <v>..</v>
      </c>
    </row>
    <row r="107" spans="14:25" x14ac:dyDescent="0.2">
      <c r="N107" s="10">
        <f>SUM(N31:N36)</f>
        <v>92034709.079999998</v>
      </c>
      <c r="O107" s="11">
        <f>O31*(N31/N$107)+O32*(N32/N$107)+O33*(N33/N$107)+O34*(N34/N$107)+O35*(N35/N$107)+O36*(N36/N$107)</f>
        <v>2.5560839517231839</v>
      </c>
      <c r="P107" s="10">
        <f>SUM(P31:P36)</f>
        <v>216635536.78999996</v>
      </c>
      <c r="Q107" s="11">
        <f>Q31*(P31/P$107)+Q32*(P32/P$107)+Q33*(P33/P$107)+Q34*(P34/P$107)+Q35*(P35/P$107)+Q36*(P36/P$107)</f>
        <v>2.0876127165115053</v>
      </c>
      <c r="R107" s="10">
        <f>SUM(R31:R36)</f>
        <v>428069297.50999999</v>
      </c>
      <c r="S107" s="11">
        <f>S31*(R31/R$107)+S32*(R32/R$107)+S33*(R33/R$107)+S34*(R34/R$107)+S35*(R35/R$107)+S36*(R36/R$107)</f>
        <v>2.8277077138729458</v>
      </c>
      <c r="T107" s="17" t="str">
        <f>A36</f>
        <v>30/06/2018</v>
      </c>
      <c r="U107" s="1" t="str">
        <f t="shared" si="4"/>
        <v>..</v>
      </c>
      <c r="V107" s="10">
        <v>29002199.223000001</v>
      </c>
      <c r="W107" s="11">
        <v>2.9823823672460748</v>
      </c>
      <c r="X107" s="10">
        <f>R107+V107</f>
        <v>457071496.73299998</v>
      </c>
      <c r="Y107" s="8">
        <f>S107*(R107/X107)+W107*(V107/X107)</f>
        <v>2.8375221633495369</v>
      </c>
    </row>
    <row r="108" spans="14:25" x14ac:dyDescent="0.2">
      <c r="N108" s="10">
        <f>SUM(N31:N39)</f>
        <v>142341771.07999998</v>
      </c>
      <c r="O108" s="11">
        <f>O31*(N31/N$108)+O32*(N32/N$108)+O33*(N33/N$108)+O34*(N34/N$108)+O35*(N35/N$108)+O36*(N36/N$108)+O37*(N37/N$108)+O38*(N38/N$108)+O39*(N39/N$108)</f>
        <v>2.5641330678383185</v>
      </c>
      <c r="P108" s="10">
        <f>SUM(P31:P39)</f>
        <v>344070509.78999996</v>
      </c>
      <c r="Q108" s="11">
        <f>Q31*(P31/P$108)+Q32*(P32/P$108)+Q33*(P33/P$108)+Q34*(P34/P$108)+Q35*(P35/P$108)+Q36*(P36/P$108)+Q37*(P37/P$108)+Q38*(P38/P$108)+Q39*(P39/P$108)</f>
        <v>2.0878339974255424</v>
      </c>
      <c r="R108" s="10">
        <f>SUM(R31:R39)</f>
        <v>664282776.50999999</v>
      </c>
      <c r="S108" s="11">
        <f>S31*(R31/R$108)+S32*(R32/R$108)+S33*(R33/R$108)+S34*(R34/R$108)+S35*(R35/R$108)+S36*(R36/R$108)+S37*(R37/R$108)+S38*(R38/R$108)+S39*(R39/R$108)</f>
        <v>2.7871580971410723</v>
      </c>
      <c r="T108" s="17" t="str">
        <f>A39</f>
        <v>30/09/2018</v>
      </c>
      <c r="U108" s="1" t="str">
        <f t="shared" si="4"/>
        <v>..</v>
      </c>
    </row>
    <row r="109" spans="14:25" x14ac:dyDescent="0.2">
      <c r="N109" s="10">
        <f>SUM(N31:N42)</f>
        <v>197823272.07999998</v>
      </c>
      <c r="O109" s="12">
        <f>SUMPRODUCT(N31:N42,O31:O42)/SUM(N31:N42)</f>
        <v>2.6010763109449222</v>
      </c>
      <c r="P109" s="10">
        <f>SUM(P31:P42)</f>
        <v>478155645.78999996</v>
      </c>
      <c r="Q109" s="12">
        <f>SUMPRODUCT(P31:P42,Q31:Q42)/SUM(P31:P42)</f>
        <v>2.0956972231196795</v>
      </c>
      <c r="R109" s="10">
        <f>SUM(R31:R42)</f>
        <v>921239840.50999999</v>
      </c>
      <c r="S109" s="12">
        <f>SUMPRODUCT(R31:R42,S31:S42)/SUM(R31:R42)</f>
        <v>2.7946175490477536</v>
      </c>
      <c r="T109" s="17" t="str">
        <f>A42</f>
        <v>31/12/2018</v>
      </c>
      <c r="U109" s="1">
        <f t="shared" si="4"/>
        <v>2018</v>
      </c>
    </row>
    <row r="110" spans="14:25" x14ac:dyDescent="0.2">
      <c r="N110" s="10">
        <f>SUM(N43:N45)</f>
        <v>55344342.620000005</v>
      </c>
      <c r="O110" s="12">
        <f>SUMPRODUCT(N43:N45,O43:O45)/SUM(N43:N45)</f>
        <v>2.7845913449482036</v>
      </c>
      <c r="P110" s="10">
        <f>SUM(P43:P45)</f>
        <v>130671956.67</v>
      </c>
      <c r="Q110" s="12">
        <f>SUMPRODUCT(P43:P45,Q43:Q45)/SUM(P43:P45)</f>
        <v>2.1936661725063917</v>
      </c>
      <c r="R110" s="10">
        <f>SUM(R43:R45)</f>
        <v>252314951.45999998</v>
      </c>
      <c r="S110" s="12">
        <f>SUMPRODUCT(R43:R45,S43:S45)/SUM(R43:R45)</f>
        <v>2.8564428483258464</v>
      </c>
      <c r="T110" s="17" t="str">
        <f>A45</f>
        <v>31/03/2019</v>
      </c>
      <c r="U110" s="1" t="str">
        <f t="shared" si="4"/>
        <v>..</v>
      </c>
    </row>
    <row r="111" spans="14:25" x14ac:dyDescent="0.2">
      <c r="N111" s="10">
        <f>SUM(N43:N48)</f>
        <v>109871126.85000001</v>
      </c>
      <c r="O111" s="12">
        <f>SUMPRODUCT(N43:N48,O43:O48)/SUM(N43:N48)</f>
        <v>2.7657858238777133</v>
      </c>
      <c r="P111" s="10">
        <f>SUM(P43:P48)</f>
        <v>263354507.97000003</v>
      </c>
      <c r="Q111" s="12">
        <f>SUMPRODUCT(P43:P48,Q43:Q48)/SUM(P43:P48)</f>
        <v>2.1960821158591384</v>
      </c>
      <c r="R111" s="10">
        <f>SUM(R43:R48)</f>
        <v>501867374.34000003</v>
      </c>
      <c r="S111" s="12">
        <f>SUMPRODUCT(R43:R48,S43:S48)/SUM(R43:R48)</f>
        <v>2.8412455542690376</v>
      </c>
      <c r="T111" s="17" t="str">
        <f>A48</f>
        <v>30/06/2019</v>
      </c>
      <c r="U111" s="1" t="str">
        <f t="shared" si="4"/>
        <v>..</v>
      </c>
    </row>
    <row r="157" spans="14:25" x14ac:dyDescent="0.2">
      <c r="N157" s="1">
        <f>B86</f>
        <v>2016</v>
      </c>
      <c r="O157" s="19" t="s">
        <v>60</v>
      </c>
      <c r="W157" s="1" t="str">
        <f>Y157&amp;X157</f>
        <v>שיעור הריבית הממוצעת על אשראי שניתן לציבור במגזרי הפעילות העסקיים,
חמש הקבוצות הבנקאיות, יוני 2019</v>
      </c>
      <c r="X157" s="1" t="str">
        <f>K91</f>
        <v>יוני 2019</v>
      </c>
      <c r="Y157" s="19" t="s">
        <v>61</v>
      </c>
    </row>
  </sheetData>
  <mergeCells count="2">
    <mergeCell ref="D84:E84"/>
    <mergeCell ref="F84:H84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EA6229-5B68-4D35-8B89-AD7E4445081F}"/>
</file>

<file path=customXml/itemProps2.xml><?xml version="1.0" encoding="utf-8"?>
<ds:datastoreItem xmlns:ds="http://schemas.openxmlformats.org/officeDocument/2006/customXml" ds:itemID="{4E39D780-A9CB-4C4E-AEAB-532295AB47EF}"/>
</file>

<file path=customXml/itemProps3.xml><?xml version="1.0" encoding="utf-8"?>
<ds:datastoreItem xmlns:ds="http://schemas.openxmlformats.org/officeDocument/2006/customXml" ds:itemID="{0B6CA15B-BD36-412B-8016-E7C2E59E84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2020-01-12T09:20:39Z</dcterms:created>
  <dcterms:modified xsi:type="dcterms:W3CDTF">2020-01-15T09:48:51Z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</Properties>
</file>