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00"/>
  </bookViews>
  <sheets>
    <sheet name="עוש וכרטיסי חיוב" sheetId="2" r:id="rId1"/>
    <sheet name="אשראי ניע ומטח" sheetId="3" r:id="rId2"/>
    <sheet name="גיליון1" sheetId="4" r:id="rId3"/>
  </sheets>
  <calcPr calcId="145621"/>
</workbook>
</file>

<file path=xl/calcChain.xml><?xml version="1.0" encoding="utf-8"?>
<calcChain xmlns="http://schemas.openxmlformats.org/spreadsheetml/2006/main">
  <c r="AH26" i="2" l="1"/>
  <c r="AH25" i="2"/>
  <c r="AE26" i="2"/>
  <c r="AE25" i="2"/>
  <c r="AB31" i="2"/>
  <c r="AB29" i="2"/>
  <c r="AB28" i="2"/>
  <c r="S26" i="2"/>
  <c r="S25" i="2"/>
  <c r="D6" i="2"/>
  <c r="P31" i="2" l="1"/>
  <c r="P28" i="2"/>
  <c r="P26" i="2"/>
  <c r="P25" i="2"/>
  <c r="Y28" i="2" l="1"/>
  <c r="AB26" i="2" l="1"/>
  <c r="AB25" i="2"/>
  <c r="G36" i="2"/>
  <c r="G35" i="2"/>
  <c r="G34" i="2"/>
  <c r="G33" i="2"/>
  <c r="Y31" i="2"/>
  <c r="J31" i="2"/>
  <c r="Y29" i="2"/>
  <c r="J29" i="2"/>
  <c r="AB12" i="2"/>
  <c r="AB22" i="3"/>
  <c r="AB17" i="3"/>
  <c r="AH22" i="3" l="1"/>
  <c r="AH18" i="3"/>
  <c r="AH17" i="3"/>
  <c r="AH14" i="3"/>
  <c r="AH13" i="3"/>
  <c r="AH11" i="3"/>
  <c r="AH10" i="3"/>
  <c r="AH9" i="3"/>
  <c r="AH6" i="3"/>
  <c r="AH18" i="2"/>
  <c r="AH13" i="2"/>
  <c r="AH11" i="2"/>
  <c r="AH10" i="2"/>
  <c r="AH9" i="2"/>
  <c r="AH8" i="2"/>
  <c r="AH12" i="2"/>
  <c r="Y22" i="3" l="1"/>
  <c r="Y20" i="3"/>
  <c r="Y23" i="3"/>
  <c r="Y21" i="3"/>
  <c r="Y18" i="3"/>
  <c r="Y17" i="3"/>
  <c r="J13" i="3"/>
  <c r="Y13" i="3"/>
  <c r="Y11" i="3"/>
  <c r="Y10" i="3"/>
  <c r="Y9" i="3"/>
  <c r="Y17" i="2"/>
  <c r="Y13" i="2"/>
  <c r="AE20" i="3"/>
  <c r="AE17" i="3"/>
  <c r="AE14" i="3"/>
  <c r="AE13" i="3"/>
  <c r="AE11" i="3"/>
  <c r="AE10" i="3"/>
  <c r="AE9" i="3"/>
  <c r="AE22" i="3"/>
  <c r="AE21" i="3"/>
  <c r="AE19" i="3"/>
  <c r="AE23" i="3"/>
  <c r="AE7" i="3"/>
  <c r="AE6" i="3"/>
  <c r="AE18" i="2"/>
  <c r="AE12" i="2"/>
  <c r="AE11" i="2"/>
  <c r="AE10" i="2"/>
  <c r="AE9" i="2"/>
  <c r="AE8" i="2"/>
  <c r="AE7" i="2"/>
  <c r="AE6" i="2"/>
  <c r="AB19" i="3"/>
  <c r="AB14" i="3"/>
  <c r="AB13" i="3"/>
  <c r="AB10" i="3"/>
  <c r="AB23" i="3"/>
  <c r="AB21" i="3"/>
  <c r="AB20" i="3"/>
  <c r="AB11" i="3"/>
  <c r="AB9" i="3"/>
  <c r="AB7" i="3"/>
  <c r="AB6" i="3"/>
  <c r="AB11" i="2"/>
  <c r="AB10" i="2"/>
  <c r="AB9" i="2"/>
  <c r="AB8" i="2"/>
  <c r="AB7" i="2"/>
  <c r="AB6" i="2"/>
  <c r="AB18" i="2"/>
  <c r="AB17" i="2"/>
  <c r="P12" i="2"/>
  <c r="Y19" i="2" l="1"/>
  <c r="Y18" i="2"/>
  <c r="Y14" i="2"/>
  <c r="Y12" i="2"/>
  <c r="Y11" i="2"/>
  <c r="Y10" i="2"/>
  <c r="Y9" i="2"/>
  <c r="Y8" i="2"/>
  <c r="Y7" i="2"/>
  <c r="Y6" i="2"/>
  <c r="V10" i="3" l="1"/>
  <c r="V9" i="3"/>
  <c r="V15" i="2"/>
  <c r="V14" i="2"/>
  <c r="V12" i="2"/>
  <c r="S18" i="2" l="1"/>
  <c r="J19" i="2"/>
  <c r="G19" i="2"/>
  <c r="P18" i="2"/>
  <c r="M18" i="2"/>
  <c r="J18" i="2"/>
  <c r="S17" i="2"/>
  <c r="P17" i="2"/>
  <c r="M17" i="2"/>
  <c r="J17" i="2"/>
  <c r="G17" i="2"/>
  <c r="D17" i="2"/>
  <c r="P23" i="3"/>
  <c r="J23" i="3"/>
  <c r="G23" i="3"/>
  <c r="D23" i="3"/>
  <c r="P22" i="3"/>
  <c r="J22" i="3"/>
  <c r="G22" i="3"/>
  <c r="D22" i="3"/>
  <c r="P21" i="3"/>
  <c r="J21" i="3"/>
  <c r="G21" i="3"/>
  <c r="D21" i="3"/>
  <c r="P20" i="3"/>
  <c r="J20" i="3"/>
  <c r="G20" i="3"/>
  <c r="D20" i="3"/>
  <c r="P19" i="3"/>
  <c r="D19" i="3"/>
  <c r="S18" i="3"/>
  <c r="J18" i="3"/>
  <c r="G18" i="3"/>
  <c r="D18" i="3"/>
  <c r="S17" i="3"/>
  <c r="M17" i="3"/>
  <c r="J17" i="3"/>
  <c r="G17" i="3"/>
  <c r="D17" i="3"/>
  <c r="G15" i="3"/>
  <c r="P14" i="3"/>
  <c r="M14" i="3"/>
  <c r="G14" i="3"/>
  <c r="D14" i="3"/>
  <c r="S13" i="3"/>
  <c r="P13" i="3"/>
  <c r="M13" i="3"/>
  <c r="G13" i="3"/>
  <c r="M12" i="3"/>
  <c r="S11" i="3"/>
  <c r="P11" i="3"/>
  <c r="M11" i="3"/>
  <c r="J11" i="3"/>
  <c r="G11" i="3"/>
  <c r="D11" i="3"/>
  <c r="S10" i="3"/>
  <c r="P10" i="3"/>
  <c r="M10" i="3"/>
  <c r="J10" i="3"/>
  <c r="G10" i="3"/>
  <c r="D10" i="3"/>
  <c r="S9" i="3"/>
  <c r="P9" i="3"/>
  <c r="M9" i="3"/>
  <c r="J9" i="3"/>
  <c r="G9" i="3"/>
  <c r="D9" i="3"/>
  <c r="P7" i="3"/>
  <c r="G7" i="3"/>
  <c r="P6" i="3"/>
  <c r="G6" i="3"/>
  <c r="M26" i="2" l="1"/>
  <c r="M25" i="2"/>
  <c r="M14" i="2"/>
  <c r="M13" i="2"/>
  <c r="M12" i="2"/>
  <c r="M11" i="2"/>
  <c r="M10" i="2"/>
  <c r="M9" i="2"/>
  <c r="M8" i="2"/>
  <c r="M7" i="2"/>
  <c r="M6" i="2"/>
  <c r="J14" i="2"/>
  <c r="J13" i="2"/>
  <c r="J12" i="2"/>
  <c r="J11" i="2"/>
  <c r="J10" i="2"/>
  <c r="J9" i="2"/>
  <c r="J8" i="2"/>
  <c r="J7" i="2"/>
  <c r="G14" i="2" l="1"/>
  <c r="G13" i="2"/>
  <c r="G12" i="2"/>
  <c r="G11" i="2"/>
  <c r="G10" i="2"/>
  <c r="G9" i="2"/>
  <c r="G8" i="2"/>
  <c r="G7" i="2"/>
  <c r="G6" i="2"/>
  <c r="P11" i="2" l="1"/>
  <c r="P10" i="2"/>
  <c r="P9" i="2"/>
  <c r="P8" i="2"/>
  <c r="P7" i="2"/>
  <c r="S12" i="2"/>
  <c r="S11" i="2"/>
  <c r="S10" i="2"/>
  <c r="S8" i="2"/>
  <c r="S7" i="2"/>
  <c r="S6" i="2"/>
  <c r="D26" i="2" l="1"/>
  <c r="D25" i="2"/>
  <c r="D24" i="2"/>
  <c r="D23" i="2"/>
  <c r="D12" i="2" l="1"/>
  <c r="D11" i="2"/>
  <c r="D8" i="2"/>
  <c r="D7" i="2"/>
  <c r="P6" i="2" l="1"/>
  <c r="J6" i="2" l="1"/>
</calcChain>
</file>

<file path=xl/sharedStrings.xml><?xml version="1.0" encoding="utf-8"?>
<sst xmlns="http://schemas.openxmlformats.org/spreadsheetml/2006/main" count="577" uniqueCount="340">
  <si>
    <t>כרטיסי חיוב</t>
  </si>
  <si>
    <t>אשראי</t>
  </si>
  <si>
    <t>ניירות ערך</t>
  </si>
  <si>
    <t>מטבע חוץ</t>
  </si>
  <si>
    <t xml:space="preserve"> </t>
  </si>
  <si>
    <t xml:space="preserve">4 $ לאופציה 
מינימום 22 $ לעסקה </t>
  </si>
  <si>
    <t>ההפרש בין שער המכירה של מזומנים לשער המכירה של העברות</t>
  </si>
  <si>
    <t xml:space="preserve">עד 100 $ -3.50 $ 
עד 200 $ - 8.50 $ 
מעל 200 $ - 0.19% מינימום 30 $ מקסימום 170 $ </t>
  </si>
  <si>
    <t>0.38% 
מינימום 13.40 $ 
מקסימום 5,400 $</t>
  </si>
  <si>
    <t>10 $</t>
  </si>
  <si>
    <t xml:space="preserve">עד 49 $-3.30 $
עד 99 $-5.50 $
מעל 99$- 0.19% מינימום 6.70 $ מקסימום 2,700 $ </t>
  </si>
  <si>
    <t xml:space="preserve">עד 100 $ -3.50 $ 
עד 200 $ - 8.50 $ 
מעל 200 $ - 0.19% מינימום 25 $ מקסימום 65 $ </t>
  </si>
  <si>
    <t xml:space="preserve">2 $ לאופציה 
מינימום 10 $ לעסקה </t>
  </si>
  <si>
    <t xml:space="preserve">עד 49 $-1.65 $
עד 99 $-2.75 $
מעל 99$- 0.095% מינימום 3.35 $ מקסימום 1,350 $ </t>
  </si>
  <si>
    <t>ההפרש בין שער המכירה של מזומנים לשער המכירה של העברות 
במשיכת מזומן בבנקט הנחה של  50%</t>
  </si>
  <si>
    <t>0.19% 
מינימום 6.70 $ 
מקסימום 2,700 $</t>
  </si>
  <si>
    <t xml:space="preserve">עד 100 $ -2.80 $ 
עד 200 $ - 6.80 $ 
מעל 200 $ - 0.152% מינימום 24 $ מקסימום 136 $ </t>
  </si>
  <si>
    <t>8 $</t>
  </si>
  <si>
    <t xml:space="preserve">עד 100 $ -1.75 $ 
עד 200 $ - 4.25 $ 
מעל 200 $ - 0.095% מינימום 12.50 $ מקסימום 32.50 $ </t>
  </si>
  <si>
    <t>שער מזומן גבוה פחות שער העברות גבוה</t>
  </si>
  <si>
    <t>50% הנחה</t>
  </si>
  <si>
    <t xml:space="preserve">0.54%   
מינימום 35  
מקסימום 7,300 </t>
  </si>
  <si>
    <t xml:space="preserve">0.12%    
מינימום 25  
מקסימום 7,300 </t>
  </si>
  <si>
    <t xml:space="preserve">9.5 $ </t>
  </si>
  <si>
    <t xml:space="preserve">עד 1 מליון ₪  - 5.5   
מעל 1 מליון ₪ - 35 </t>
  </si>
  <si>
    <t>3.0%   
מינימום 13  
מקסימום 100 לאופציה</t>
  </si>
  <si>
    <t xml:space="preserve">0.4%    
מינימום 25  
מקסימום 7,150 </t>
  </si>
  <si>
    <t xml:space="preserve">0.1%    
מינימום 22.5  
מקסימום 7,150 </t>
  </si>
  <si>
    <t>2.25%   
מינימום 9.75  
מקסימום 98 לאופציה</t>
  </si>
  <si>
    <t xml:space="preserve">8 $ </t>
  </si>
  <si>
    <t xml:space="preserve">עד 1 מיליון ₪ 5.5 
מעל מיליון ₪ 37 </t>
  </si>
  <si>
    <t xml:space="preserve">0.2%  
מינימום 7.20 $ מקסימום 3,000 $  </t>
  </si>
  <si>
    <t>5%
מינימום 7 $ ליחידת אופציה
מקסימום 300 $ ליחידת אופציה</t>
  </si>
  <si>
    <t>5.7 $</t>
  </si>
  <si>
    <t xml:space="preserve">5.70 $ </t>
  </si>
  <si>
    <t xml:space="preserve">2.85 $  </t>
  </si>
  <si>
    <t xml:space="preserve">עד 600$ - 10 $ 
מעל 600$- 0.150%  מינימום 22.50 $ מקסימום 150 $          </t>
  </si>
  <si>
    <t>9 $</t>
  </si>
  <si>
    <t>5.13 $</t>
  </si>
  <si>
    <t xml:space="preserve">עד 600$  9 $ 
מעל 600$  0.1350% מינימום 20.25 $ מקסימום 135 דולר            </t>
  </si>
  <si>
    <t xml:space="preserve">עד 600$ 10 $ 
מעל 600$- 0.225% מינימום 22.5 $  מקסימום 150 $           </t>
  </si>
  <si>
    <t>עו"ש והפקת מידע</t>
  </si>
  <si>
    <t>זמינים בסניף 20  
+ 0.5 ₪ לכל עמוד</t>
  </si>
  <si>
    <t xml:space="preserve"> זמינים בסניף 10 
 + 0.5 ₪ לכל עמוד</t>
  </si>
  <si>
    <t>8% - 18%</t>
  </si>
  <si>
    <t>44% - 66%</t>
  </si>
  <si>
    <t xml:space="preserve">0.6%
מינימום  33 
מקסימום  50,000 </t>
  </si>
  <si>
    <t xml:space="preserve">0.11%
מינימום  33 
מקסימום  50,000 </t>
  </si>
  <si>
    <t>5% 
מינימום  12  לאופציה
מקסימום 1,500 לאופציה</t>
  </si>
  <si>
    <t>1%
מינימום 40 $
מקסימום 15,000 $</t>
  </si>
  <si>
    <t xml:space="preserve"> 0.175%
מינימום 10 $
מקסימום 350 $</t>
  </si>
  <si>
    <t xml:space="preserve"> 0.35%
מינימום 20 $
מקסימום 350 $</t>
  </si>
  <si>
    <t>עמדת דיגיטל  10
שידור  5.1</t>
  </si>
  <si>
    <t xml:space="preserve">עד 1 מיליון ₪  6.5  
מעל מיליון ₪  37 </t>
  </si>
  <si>
    <t xml:space="preserve">0.40% 
מינימום 20 
מקסימום 7,000 </t>
  </si>
  <si>
    <t xml:space="preserve">0.60% 
מינימום 26 
מקסימום 7,500  </t>
  </si>
  <si>
    <t xml:space="preserve">0.10% 
מינימום 15 
מקסימום 7,000 </t>
  </si>
  <si>
    <t xml:space="preserve">0.11% 
מינימום 19 
מקסימום 7,500 </t>
  </si>
  <si>
    <t xml:space="preserve">3% 
 מינימום 10 לאופציה  
מקסימום 90 לאופציה </t>
  </si>
  <si>
    <t xml:space="preserve">4% 
מינימום 13 לאופציה 
מקסימום 100 לאופציה  </t>
  </si>
  <si>
    <t>0.9% 
מינימום 25 $ 
מקסימום 7,500 $</t>
  </si>
  <si>
    <t>זמינים בסניף 5 
שאינם זמינים 10 
+ 0.5 ₪ לכל עמוד</t>
  </si>
  <si>
    <t xml:space="preserve">עד 1 מליון ₪   5.90   
מעל 1 מליון ₪ - 38 </t>
  </si>
  <si>
    <t>עד 1 מליון ₪  6.12
מעל 1 מליון ₪  17.1</t>
  </si>
  <si>
    <t>0.52%
מינימום 45
מקסימום 9,675</t>
  </si>
  <si>
    <t>0.64%
מינימום 50
מקסימום 10,750</t>
  </si>
  <si>
    <t>0.11%
מינימום 19
מקסימום 7,500</t>
  </si>
  <si>
    <t>0.1%
מינימום 17.1
מקסימום 6,750</t>
  </si>
  <si>
    <t>3.25%
מינימום 11.7
מקסימום 405</t>
  </si>
  <si>
    <t>4%
מינימום 13
מקסימום 450</t>
  </si>
  <si>
    <t>0.30%
מינימום 24</t>
  </si>
  <si>
    <t>0.27%
מינימום 21.6</t>
  </si>
  <si>
    <t>4.5%
מינימום 22 $
מקסימום 450 $</t>
  </si>
  <si>
    <t>4.05%
מינימום 19.80 $
מקסימום 405 $</t>
  </si>
  <si>
    <t>0.19%
מינימום  6 $
מקסימום 2,500 $</t>
  </si>
  <si>
    <t>0.38%
מינימום 12 $
מקסימום 5,000 $</t>
  </si>
  <si>
    <t>עד 1 מליון ₪  5.5
מעל 1 מליון ₪  10</t>
  </si>
  <si>
    <t>עד 1 מליון ₪  6.3
מעל 1 מליון ₪  38</t>
  </si>
  <si>
    <t xml:space="preserve"> 1.7%
מינימום 500 
מקסימום 10,000 </t>
  </si>
  <si>
    <t xml:space="preserve">0.64%
מינימום  40 
מקסימום 7,000 </t>
  </si>
  <si>
    <t>0.3%
מינימום  39 
מקסימום 6,900</t>
  </si>
  <si>
    <t xml:space="preserve">0.11%
מינימום  16 
מקסימום 7,000 </t>
  </si>
  <si>
    <t>0.1%
מינימום  15 
מקסימום 6,900</t>
  </si>
  <si>
    <t>5% 
מינימום  12  לאופציה
מקסימום 100  לאופציה</t>
  </si>
  <si>
    <t>0.30%
מינימום 25 $
מקסימום 6,750 $</t>
  </si>
  <si>
    <t xml:space="preserve">10 $ </t>
  </si>
  <si>
    <t xml:space="preserve">7.5 $ </t>
  </si>
  <si>
    <t>0.133%
מינימום 5.4 $
מקסימום 2,250 $</t>
  </si>
  <si>
    <t>0.85%
מינימום 40 $
מקסימום 7,000 $</t>
  </si>
  <si>
    <t>0.25%
מינימום 39 $
מקסימום 6,900 $</t>
  </si>
  <si>
    <t>0.9%
מינימום 10 $ לאופציה
מקסימום  400 $ לאופציה</t>
  </si>
  <si>
    <t>0.25%
מינימום 9.75 $ לאופציה
מקסימום  390 $ לאופציה</t>
  </si>
  <si>
    <t xml:space="preserve"> 0.087%
מינימום 5 $
מקסימום 175 $</t>
  </si>
  <si>
    <t xml:space="preserve"> 0.175%
מינימום 10 $
מקסימום 175 $</t>
  </si>
  <si>
    <t>20% -50%</t>
  </si>
  <si>
    <t>0.3%  
מינימום 10 $  מקסימום 3,000 $</t>
  </si>
  <si>
    <t>13% - 74%</t>
  </si>
  <si>
    <t>10% - 70%</t>
  </si>
  <si>
    <t>עד 100$ 3 $
מעל 100$  0.175%
מינימום 6.25 $
מקסימום 2,750 $</t>
  </si>
  <si>
    <t>עד 200$ 12 $
מעל 200$  0.175%
מינימום 25 $
מקסימום 175 $</t>
  </si>
  <si>
    <t>עד 200$ 9 $
מעל 200$  0.1313%
מינימום 18.75 $
מקסימום 165 $</t>
  </si>
  <si>
    <t>שירותים מיוחדים בעו"ש</t>
  </si>
  <si>
    <t>17% - 58%</t>
  </si>
  <si>
    <t>שידור 11</t>
  </si>
  <si>
    <t>שידור 6</t>
  </si>
  <si>
    <t>שידור 10</t>
  </si>
  <si>
    <t xml:space="preserve">ביטול חיוב בודד  17.4 
מירבי לסדרה  52.2 </t>
  </si>
  <si>
    <t>ביטול חיוב בודד  14.08
מירבי לסדרה  42.24</t>
  </si>
  <si>
    <t>ביטול חיוב בודד  17.6
מירבי לסדרה  52.8</t>
  </si>
  <si>
    <t>ביטול חיוב בודד  18.5
מירבי לסדרה  55</t>
  </si>
  <si>
    <t>ביטול חיוב בודד  9
מירבי לסדרה  27</t>
  </si>
  <si>
    <t>ביטול חיוב בודד 10
מירבי לסדרה 30</t>
  </si>
  <si>
    <t>ביטול חיוב בודד 12
מירבי לסדרה 36</t>
  </si>
  <si>
    <t>ביטול חיוב בודד 24
מירבי לסדרה 72</t>
  </si>
  <si>
    <t>התעריפים בש"ח אלא אם מצויין אחרת</t>
  </si>
  <si>
    <t xml:space="preserve">זמינים בסניף  10
שאינם זמינים  25 
+ 0.5 ₪ לכל עמוד </t>
  </si>
  <si>
    <t xml:space="preserve">0.50% 
מינימום 20 
מקסימום 20,000 </t>
  </si>
  <si>
    <t xml:space="preserve">0.55% 
מינימום 20 
מקסימום 20,000 </t>
  </si>
  <si>
    <t xml:space="preserve">0.1% 
מינימום 20 
מקסימום 7,500 </t>
  </si>
  <si>
    <t xml:space="preserve">0.09% 
מינימום 20 
מקסימום 7,500 </t>
  </si>
  <si>
    <t xml:space="preserve">12
מינימום 12 לעסקה 
מקסימום 10,000 לעסקה  </t>
  </si>
  <si>
    <t xml:space="preserve">11
מינימום 11 לעסקה 
מקסימום 10,000 לעסקה  </t>
  </si>
  <si>
    <t>0.6% 
מינימום 50 $ 
מקסימום 10,000 $</t>
  </si>
  <si>
    <t>0.55% 
מינימום 45 $ 
מקסימום 9,500 $</t>
  </si>
  <si>
    <t>6 $
מינימום 50 $ 
מקסימום 10,000 $</t>
  </si>
  <si>
    <t>5.5 $
מינימום 45 $ 
מקסימום 9,500 $</t>
  </si>
  <si>
    <t>שידור 10.42</t>
  </si>
  <si>
    <t>עד 1 מליון ₪  6.9
מעל 1 מליון ₪  38</t>
  </si>
  <si>
    <t>20% - 74%</t>
  </si>
  <si>
    <t xml:space="preserve"> 0.75%
מינימום 1,000 
מקסימום 10,000 </t>
  </si>
  <si>
    <t xml:space="preserve"> 2%
מינימום 720 
מקסימום 12,000 </t>
  </si>
  <si>
    <t xml:space="preserve">0.75%
מינימום  40 
מקסימום 7,000 </t>
  </si>
  <si>
    <t>0.35%
מינימום  39 
מקסימום 6,900</t>
  </si>
  <si>
    <t xml:space="preserve">0.12%
מינימום  25 
מקסימום 7,000 </t>
  </si>
  <si>
    <t>0.11%
מינימום  20 
מקסימום 6,900</t>
  </si>
  <si>
    <t>5% 
מינימום  13  לאופציה
מקסימום 100  לאופציה</t>
  </si>
  <si>
    <t>2.5% 
מינימום  10  לאופציה
מקסימום  95  לאופציה</t>
  </si>
  <si>
    <t>0.95%
מינימום 40 $
מקסימום 5,000 $</t>
  </si>
  <si>
    <t>0.3%
מינימום 39 $
מקסימום 4,900 $</t>
  </si>
  <si>
    <t>1.2%
מינימום 10 $ לאופציה
מקסימום  400 $ לאופציה</t>
  </si>
  <si>
    <t>0.25%
מינימום 9.75 $ לאופציה
מקסימום  395 $ לאופציה</t>
  </si>
  <si>
    <t>עד 100$ 5.5 $
מעל 100$  0.19%
מינימום 7 $
מקסימום 2,700 $</t>
  </si>
  <si>
    <t>עד 100$ 3.85 $
מעל 100$  0.133%
מינימום 6.9 $
מקסימום 2,690 $</t>
  </si>
  <si>
    <t>10% הנחה</t>
  </si>
  <si>
    <t>עד 200$ 15 $
מעל 200$  0.19%
מינימום 22 $
מקסימום 150 $</t>
  </si>
  <si>
    <t>עד 200$ 11.25 $
מעל 200$  0.1425%
מינימום 21 $
מקסימום 145 $</t>
  </si>
  <si>
    <t xml:space="preserve">6 $ </t>
  </si>
  <si>
    <t xml:space="preserve">4.5 $ </t>
  </si>
  <si>
    <t>שידור 13</t>
  </si>
  <si>
    <t>עד 1 מליון ₪  7.5
מעל 1 מליון ₪  38</t>
  </si>
  <si>
    <t>עד 1 מליון ₪  6.5
מעל 1 מליון ₪  30</t>
  </si>
  <si>
    <t>13% - 21%</t>
  </si>
  <si>
    <t xml:space="preserve"> 2%
מינימום 950 
מקסימום 10,000 </t>
  </si>
  <si>
    <t xml:space="preserve">0.78%
מינימום  40 
מקסימום 7,000 </t>
  </si>
  <si>
    <t>0.6%
מינימום  35 
מקסימום 6,300</t>
  </si>
  <si>
    <t xml:space="preserve">0.11%
מינימום  19 
מקסימום 4,500 </t>
  </si>
  <si>
    <t>0.1%
מינימום  16 
מקסימום 4,050</t>
  </si>
  <si>
    <t>3.5% 
מינימום  10  לאופציה
מקסימום  90  לאופציה</t>
  </si>
  <si>
    <t>0.78%
מינימום 24.5 $
מקסימום 1,100 $</t>
  </si>
  <si>
    <t>0.8%
מינימום 25 $
מקסימום 1,200 $</t>
  </si>
  <si>
    <t>1%
מינימום 37.5 $ לאופציה
מקסימום  250 $ לאופציה</t>
  </si>
  <si>
    <t>0.9%
מינימום 25 $ לאופציה
מקסימום  225 $ לאופציה</t>
  </si>
  <si>
    <t>עד 100$ 3 $
מעל 100$  0.175%
מינימום 6.25 $
מקסימום 2,700 $</t>
  </si>
  <si>
    <t>עד 100$ 1 $
מעל 100$  0.17%
מינימום 5 $
מקסימום 2,500 $</t>
  </si>
  <si>
    <t>50% - 100%</t>
  </si>
  <si>
    <t>עד 200$ 12 $
מעל 200$  0.175%
מינימום 20 $
מקסימום 100 $</t>
  </si>
  <si>
    <t>עד 200$ 11 $
מעל 200$  0.17%
מינימום 19.5 $
מקסימום 90 $</t>
  </si>
  <si>
    <t xml:space="preserve"> במשוב: זמינים בסניף 9.5 
 + 0.5 ₪ לכל עמוד</t>
  </si>
  <si>
    <t xml:space="preserve">עד 1 מליון ₪   6.4   
מעל 1 מליון ₪  38 </t>
  </si>
  <si>
    <t xml:space="preserve">עד 1 מליון ₪   5.5   
מעל 1 מליון ₪  35 </t>
  </si>
  <si>
    <t>0.79%   
מינימום 25 $  
מקסימום 10,900 $</t>
  </si>
  <si>
    <t>0.59%    
מינימום 23.5 $ 
מקסימום 10,680 $</t>
  </si>
  <si>
    <r>
      <rPr>
        <b/>
        <sz val="11"/>
        <rFont val="David"/>
        <family val="2"/>
        <charset val="177"/>
      </rPr>
      <t xml:space="preserve">9.  </t>
    </r>
    <r>
      <rPr>
        <sz val="11"/>
        <rFont val="David"/>
        <family val="2"/>
        <charset val="177"/>
      </rPr>
      <t xml:space="preserve"> הפקה או הדפסה של מסמכים המצויים במאגר הממוחשב זמינים/אינם זמינים בסניף, לבקשה</t>
    </r>
  </si>
  <si>
    <r>
      <rPr>
        <b/>
        <sz val="11"/>
        <rFont val="David"/>
        <family val="2"/>
        <charset val="177"/>
      </rPr>
      <t xml:space="preserve">8. </t>
    </r>
    <r>
      <rPr>
        <sz val="11"/>
        <rFont val="David"/>
        <family val="2"/>
        <charset val="177"/>
      </rPr>
      <t xml:space="preserve">  הוראה לביטול חיוב
(שיק/הרשאה לחיוב חשבון/הוראת קבע)</t>
    </r>
  </si>
  <si>
    <t>-</t>
  </si>
  <si>
    <r>
      <rPr>
        <b/>
        <sz val="11"/>
        <rFont val="David"/>
        <family val="2"/>
        <charset val="177"/>
      </rPr>
      <t>2.</t>
    </r>
    <r>
      <rPr>
        <sz val="11"/>
        <rFont val="David"/>
        <family val="2"/>
        <charset val="177"/>
      </rPr>
      <t xml:space="preserve">  משיכת מזומן</t>
    </r>
  </si>
  <si>
    <r>
      <rPr>
        <b/>
        <sz val="11"/>
        <rFont val="David"/>
        <family val="2"/>
        <charset val="177"/>
      </rPr>
      <t>1.</t>
    </r>
    <r>
      <rPr>
        <sz val="11"/>
        <rFont val="David"/>
        <family val="2"/>
        <charset val="177"/>
      </rPr>
      <t xml:space="preserve"> </t>
    </r>
    <r>
      <rPr>
        <b/>
        <sz val="11"/>
        <rFont val="David"/>
        <family val="2"/>
        <charset val="177"/>
      </rPr>
      <t xml:space="preserve"> </t>
    </r>
    <r>
      <rPr>
        <sz val="11"/>
        <rFont val="David"/>
        <family val="2"/>
        <charset val="177"/>
      </rPr>
      <t>הפקדת מזומן</t>
    </r>
  </si>
  <si>
    <r>
      <rPr>
        <b/>
        <sz val="11"/>
        <rFont val="David"/>
        <family val="2"/>
        <charset val="177"/>
      </rPr>
      <t>4.</t>
    </r>
    <r>
      <rPr>
        <sz val="11"/>
        <rFont val="David"/>
        <family val="2"/>
        <charset val="177"/>
      </rPr>
      <t xml:space="preserve">  תשלום שובר</t>
    </r>
  </si>
  <si>
    <r>
      <rPr>
        <b/>
        <sz val="11"/>
        <rFont val="David"/>
        <family val="2"/>
        <charset val="177"/>
      </rPr>
      <t>3.</t>
    </r>
    <r>
      <rPr>
        <sz val="11"/>
        <rFont val="David"/>
        <family val="2"/>
        <charset val="177"/>
      </rPr>
      <t xml:space="preserve">  העברה/הפקדה לחשבון אחר</t>
    </r>
  </si>
  <si>
    <r>
      <rPr>
        <b/>
        <sz val="11"/>
        <rFont val="David"/>
        <family val="2"/>
        <charset val="177"/>
      </rPr>
      <t>5.</t>
    </r>
    <r>
      <rPr>
        <sz val="11"/>
        <rFont val="David"/>
        <family val="2"/>
        <charset val="177"/>
      </rPr>
      <t xml:space="preserve">  שאילתת מידע החל מהשביעית בחודש</t>
    </r>
  </si>
  <si>
    <r>
      <rPr>
        <b/>
        <sz val="11"/>
        <rFont val="David"/>
        <family val="2"/>
        <charset val="177"/>
      </rPr>
      <t xml:space="preserve">7. </t>
    </r>
    <r>
      <rPr>
        <sz val="11"/>
        <rFont val="David"/>
        <family val="2"/>
        <charset val="177"/>
      </rPr>
      <t xml:space="preserve"> פנקס </t>
    </r>
    <r>
      <rPr>
        <b/>
        <sz val="11"/>
        <rFont val="David"/>
        <family val="2"/>
        <charset val="177"/>
      </rPr>
      <t>שיקים -</t>
    </r>
    <r>
      <rPr>
        <sz val="11"/>
        <rFont val="David"/>
        <family val="2"/>
        <charset val="177"/>
      </rPr>
      <t xml:space="preserve"> 25 שיקים (עמלה בפיקוח)</t>
    </r>
  </si>
  <si>
    <r>
      <rPr>
        <b/>
        <sz val="11"/>
        <rFont val="David"/>
        <family val="2"/>
        <charset val="177"/>
      </rPr>
      <t xml:space="preserve">6. </t>
    </r>
    <r>
      <rPr>
        <sz val="11"/>
        <rFont val="David"/>
        <family val="2"/>
        <charset val="177"/>
      </rPr>
      <t xml:space="preserve"> הפקדת שיק</t>
    </r>
  </si>
  <si>
    <r>
      <rPr>
        <b/>
        <sz val="11"/>
        <rFont val="David"/>
        <family val="2"/>
        <charset val="177"/>
      </rPr>
      <t>1.</t>
    </r>
    <r>
      <rPr>
        <sz val="11"/>
        <rFont val="David"/>
        <family val="2"/>
        <charset val="177"/>
      </rPr>
      <t xml:space="preserve">  העברות ברשימה (לרבות משכורת)</t>
    </r>
  </si>
  <si>
    <r>
      <rPr>
        <b/>
        <sz val="11"/>
        <rFont val="David"/>
        <family val="2"/>
        <charset val="177"/>
      </rPr>
      <t>2.</t>
    </r>
    <r>
      <rPr>
        <sz val="11"/>
        <rFont val="David"/>
        <family val="2"/>
        <charset val="177"/>
      </rPr>
      <t xml:space="preserve">  טיפול בשיק דחוי </t>
    </r>
  </si>
  <si>
    <r>
      <rPr>
        <b/>
        <sz val="11"/>
        <rFont val="David"/>
        <family val="2"/>
        <charset val="177"/>
      </rPr>
      <t>3.</t>
    </r>
    <r>
      <rPr>
        <sz val="11"/>
        <rFont val="David"/>
        <family val="2"/>
        <charset val="177"/>
      </rPr>
      <t xml:space="preserve">  העברה במערכת  זה"ב
עד 1 מ' ₪ , מעל 1 מ' ₪ </t>
    </r>
  </si>
  <si>
    <r>
      <rPr>
        <b/>
        <sz val="11"/>
        <rFont val="David"/>
        <family val="2"/>
        <charset val="177"/>
      </rPr>
      <t>2.</t>
    </r>
    <r>
      <rPr>
        <sz val="11"/>
        <rFont val="David"/>
        <family val="2"/>
        <charset val="177"/>
      </rPr>
      <t xml:space="preserve">  דמי טעינה </t>
    </r>
  </si>
  <si>
    <r>
      <rPr>
        <b/>
        <sz val="11"/>
        <rFont val="David"/>
        <family val="2"/>
        <charset val="177"/>
      </rPr>
      <t>3.</t>
    </r>
    <r>
      <rPr>
        <sz val="11"/>
        <rFont val="David"/>
        <family val="2"/>
        <charset val="177"/>
      </rPr>
      <t xml:space="preserve">  הפקה והדפסה של מסמכים במאגר הממוחשב - זמינים</t>
    </r>
  </si>
  <si>
    <r>
      <rPr>
        <b/>
        <sz val="11"/>
        <rFont val="David"/>
        <family val="2"/>
        <charset val="177"/>
      </rPr>
      <t>4.</t>
    </r>
    <r>
      <rPr>
        <sz val="11"/>
        <rFont val="David"/>
        <family val="2"/>
        <charset val="177"/>
      </rPr>
      <t xml:space="preserve">  איתור מסמכים</t>
    </r>
  </si>
  <si>
    <r>
      <rPr>
        <b/>
        <sz val="11"/>
        <rFont val="David"/>
        <family val="2"/>
        <charset val="177"/>
      </rPr>
      <t>1.</t>
    </r>
    <r>
      <rPr>
        <sz val="11"/>
        <rFont val="David"/>
        <family val="2"/>
        <charset val="177"/>
      </rPr>
      <t xml:space="preserve">  הנפקת כרטיס חליפי הנפקה רגילה</t>
    </r>
  </si>
  <si>
    <t>עד 1 מליון ₪  6.8
מעל 1 מליון ₪  57</t>
  </si>
  <si>
    <t>סוגי שירותים</t>
  </si>
  <si>
    <r>
      <t xml:space="preserve">0.4%  
מינימום 26 </t>
    </r>
    <r>
      <rPr>
        <sz val="7"/>
        <rFont val="David"/>
        <family val="2"/>
        <charset val="177"/>
      </rPr>
      <t>אך לא יותר מ 27% מהתשלום</t>
    </r>
    <r>
      <rPr>
        <sz val="10"/>
        <rFont val="David"/>
        <family val="2"/>
        <charset val="177"/>
      </rPr>
      <t xml:space="preserve"> מקסימום 6,300 </t>
    </r>
  </si>
  <si>
    <r>
      <t xml:space="preserve">0.65%  
מינימום 27  </t>
    </r>
    <r>
      <rPr>
        <sz val="7"/>
        <rFont val="David"/>
        <family val="2"/>
        <charset val="177"/>
      </rPr>
      <t xml:space="preserve">אך לא יותר מ 30% מהתשלום </t>
    </r>
    <r>
      <rPr>
        <sz val="10"/>
        <rFont val="David"/>
        <family val="2"/>
        <charset val="177"/>
      </rPr>
      <t xml:space="preserve">
מכסימום 7,000 ₪. </t>
    </r>
  </si>
  <si>
    <r>
      <t xml:space="preserve">0.095% 
מינימום 18 </t>
    </r>
    <r>
      <rPr>
        <sz val="7"/>
        <rFont val="David"/>
        <family val="2"/>
        <charset val="177"/>
      </rPr>
      <t>אך לא יותר מ-27% מהתשלום</t>
    </r>
    <r>
      <rPr>
        <sz val="10"/>
        <rFont val="David"/>
        <family val="2"/>
        <charset val="177"/>
      </rPr>
      <t xml:space="preserve"> 
מקסימום 1,800 </t>
    </r>
  </si>
  <si>
    <r>
      <t xml:space="preserve">0.1% 
מינימום 20 </t>
    </r>
    <r>
      <rPr>
        <sz val="7"/>
        <rFont val="David"/>
        <family val="2"/>
        <charset val="177"/>
      </rPr>
      <t>אך לא יותר מ-30% מהתשלום</t>
    </r>
    <r>
      <rPr>
        <sz val="10"/>
        <rFont val="David"/>
        <family val="2"/>
        <charset val="177"/>
      </rPr>
      <t xml:space="preserve"> 
מכסימום 2,000 </t>
    </r>
  </si>
  <si>
    <r>
      <t xml:space="preserve">3.8% 
מינימום 18  ליחידת אופציה
 </t>
    </r>
    <r>
      <rPr>
        <sz val="7"/>
        <rFont val="David"/>
        <family val="2"/>
        <charset val="177"/>
      </rPr>
      <t>אך לא יותר מ-27% מתמורת העסקה אך לא פחות מ-4.5 ש ליחידת אופציה</t>
    </r>
    <r>
      <rPr>
        <sz val="10"/>
        <rFont val="David"/>
        <family val="2"/>
        <charset val="177"/>
      </rPr>
      <t xml:space="preserve"> 
מקסימום 360  ליחידת אופציה</t>
    </r>
  </si>
  <si>
    <r>
      <t xml:space="preserve">5% 
מינימום 20 ליחידת אופציה
</t>
    </r>
    <r>
      <rPr>
        <sz val="7"/>
        <rFont val="David"/>
        <family val="2"/>
        <charset val="177"/>
      </rPr>
      <t>אך לא יותר מ-30% מתמורת העסקה אך לא פחות מ-5  ליחידת אופציה</t>
    </r>
    <r>
      <rPr>
        <sz val="10"/>
        <rFont val="David"/>
        <family val="2"/>
        <charset val="177"/>
      </rPr>
      <t xml:space="preserve"> 
מקסימום 400  ליחידת אופציה</t>
    </r>
  </si>
  <si>
    <r>
      <t xml:space="preserve">0.9%
מינימום 25 $ </t>
    </r>
    <r>
      <rPr>
        <sz val="7"/>
        <rFont val="David"/>
        <family val="2"/>
        <charset val="177"/>
      </rPr>
      <t>אך לא יותר מ-30% מהתשלום</t>
    </r>
    <r>
      <rPr>
        <sz val="10"/>
        <rFont val="David"/>
        <family val="2"/>
        <charset val="177"/>
      </rPr>
      <t xml:space="preserve">
מקסימום 7,500 $</t>
    </r>
  </si>
  <si>
    <r>
      <t xml:space="preserve">אגח ממשלתי 0.09% מינימום 16 
</t>
    </r>
    <r>
      <rPr>
        <sz val="7"/>
        <rFont val="David"/>
        <family val="2"/>
        <charset val="177"/>
      </rPr>
      <t xml:space="preserve">אך לא יותר מ- 27% מהתשלום </t>
    </r>
    <r>
      <rPr>
        <sz val="10"/>
        <rFont val="David"/>
        <family val="2"/>
        <charset val="177"/>
      </rPr>
      <t xml:space="preserve">
שאר ני"ע  0.045%  מינימום 16 </t>
    </r>
  </si>
  <si>
    <r>
      <t xml:space="preserve">אגח ממשלתי 0.1% מינימום 27 
</t>
    </r>
    <r>
      <rPr>
        <sz val="7"/>
        <rFont val="David"/>
        <family val="2"/>
        <charset val="177"/>
      </rPr>
      <t xml:space="preserve">אך לא יותר מ- 30% מהתשלום 
</t>
    </r>
    <r>
      <rPr>
        <sz val="10"/>
        <rFont val="David"/>
        <family val="2"/>
        <charset val="177"/>
      </rPr>
      <t xml:space="preserve">שאר ני"ע  0.05% מינימום 27  </t>
    </r>
  </si>
  <si>
    <t>ביטול חיוב בודד  16.5
מירבי לסדרה  49.5</t>
  </si>
  <si>
    <t>ביטול חיוב בודד  16
מירבי לסדרה  48</t>
  </si>
  <si>
    <t xml:space="preserve">0.55%
מינימום  32 
מקסימום 6,000 </t>
  </si>
  <si>
    <t xml:space="preserve">0.1%
מינימום  15 
מקסימום 2,000 </t>
  </si>
  <si>
    <t xml:space="preserve">2.8% 
מינימום  12  לאופציה
</t>
  </si>
  <si>
    <t>0.95%
מינימום 25 $
מקסימום 1,500 $</t>
  </si>
  <si>
    <t>2.5%
מינימום 22 $ לאופציה
מקסימום  500 $ לאופציה</t>
  </si>
  <si>
    <t xml:space="preserve"> 0.175%
מינימום 6.75 $
מקסימום 1,200 $</t>
  </si>
  <si>
    <t xml:space="preserve"> 0.35%
מינימום 13.5 $
מקסימום 2,400 $</t>
  </si>
  <si>
    <t xml:space="preserve">5.7 $ </t>
  </si>
  <si>
    <t xml:space="preserve">5.5 $ </t>
  </si>
  <si>
    <r>
      <rPr>
        <b/>
        <sz val="11"/>
        <rFont val="David"/>
        <family val="2"/>
        <charset val="177"/>
      </rPr>
      <t xml:space="preserve">1. </t>
    </r>
    <r>
      <rPr>
        <sz val="11"/>
        <rFont val="David"/>
        <family val="2"/>
        <charset val="177"/>
      </rPr>
      <t xml:space="preserve"> עמלת חליפין מט"י/מט"ח</t>
    </r>
  </si>
  <si>
    <r>
      <rPr>
        <b/>
        <sz val="11"/>
        <rFont val="David"/>
        <family val="2"/>
        <charset val="177"/>
      </rPr>
      <t xml:space="preserve"> 2</t>
    </r>
    <r>
      <rPr>
        <sz val="11"/>
        <rFont val="David"/>
        <family val="2"/>
        <charset val="177"/>
      </rPr>
      <t>.  עמלת חליפין מט"ח / מט"ח</t>
    </r>
  </si>
  <si>
    <r>
      <rPr>
        <b/>
        <sz val="11"/>
        <rFont val="David"/>
        <family val="2"/>
        <charset val="177"/>
      </rPr>
      <t>3.</t>
    </r>
    <r>
      <rPr>
        <sz val="11"/>
        <rFont val="David"/>
        <family val="2"/>
        <charset val="177"/>
      </rPr>
      <t xml:space="preserve">  משיכת מזומן מחשבון מט"ח - הפרשי שער</t>
    </r>
  </si>
  <si>
    <r>
      <rPr>
        <b/>
        <sz val="11"/>
        <rFont val="David"/>
        <family val="2"/>
        <charset val="177"/>
      </rPr>
      <t>4.</t>
    </r>
    <r>
      <rPr>
        <sz val="11"/>
        <rFont val="David"/>
        <family val="2"/>
        <charset val="177"/>
      </rPr>
      <t xml:space="preserve">  העברת מטבע חוץ לחו"ל </t>
    </r>
  </si>
  <si>
    <r>
      <rPr>
        <b/>
        <sz val="11"/>
        <rFont val="David"/>
        <family val="2"/>
        <charset val="177"/>
      </rPr>
      <t>5</t>
    </r>
    <r>
      <rPr>
        <sz val="11"/>
        <rFont val="David"/>
        <family val="2"/>
        <charset val="177"/>
      </rPr>
      <t>.  העברת מטבע חוץ בארץ ומבנק אחר בארץ 
לחשבון או מחשבון אותו לקוח (עמלה בפיקוח)</t>
    </r>
  </si>
  <si>
    <r>
      <rPr>
        <b/>
        <sz val="11"/>
        <rFont val="David"/>
        <family val="2"/>
        <charset val="177"/>
      </rPr>
      <t>6.</t>
    </r>
    <r>
      <rPr>
        <sz val="11"/>
        <rFont val="David"/>
        <family val="2"/>
        <charset val="177"/>
      </rPr>
      <t xml:space="preserve">  העברת מטבע חוץ בארץ לחשבון לקוח אחר - בבנק</t>
    </r>
  </si>
  <si>
    <r>
      <rPr>
        <b/>
        <sz val="11"/>
        <rFont val="David"/>
        <family val="2"/>
        <charset val="177"/>
      </rPr>
      <t>7.</t>
    </r>
    <r>
      <rPr>
        <sz val="11"/>
        <rFont val="David"/>
        <family val="2"/>
        <charset val="177"/>
      </rPr>
      <t xml:space="preserve">  העברת מטבע חוץ בארץ לחשבון לקוח אחר - בבנק אחר</t>
    </r>
  </si>
  <si>
    <r>
      <rPr>
        <b/>
        <sz val="11"/>
        <rFont val="David"/>
        <family val="2"/>
        <charset val="177"/>
      </rPr>
      <t xml:space="preserve">1. </t>
    </r>
    <r>
      <rPr>
        <sz val="11"/>
        <rFont val="David"/>
        <family val="2"/>
        <charset val="177"/>
      </rPr>
      <t xml:space="preserve"> קניה מכירה - ני"ע הנסחרים ב</t>
    </r>
    <r>
      <rPr>
        <b/>
        <sz val="11"/>
        <rFont val="David"/>
        <family val="2"/>
        <charset val="177"/>
      </rPr>
      <t>ת"א: מניות, אג"ח</t>
    </r>
  </si>
  <si>
    <r>
      <rPr>
        <b/>
        <sz val="11"/>
        <rFont val="David"/>
        <family val="2"/>
        <charset val="177"/>
      </rPr>
      <t>2.</t>
    </r>
    <r>
      <rPr>
        <sz val="11"/>
        <rFont val="David"/>
        <family val="2"/>
        <charset val="177"/>
      </rPr>
      <t xml:space="preserve">  קניה מכירה - ני"ע הנסחרים בת"א: </t>
    </r>
    <r>
      <rPr>
        <b/>
        <sz val="11"/>
        <rFont val="David"/>
        <family val="2"/>
        <charset val="177"/>
      </rPr>
      <t>מק"מ</t>
    </r>
  </si>
  <si>
    <r>
      <rPr>
        <b/>
        <sz val="11"/>
        <rFont val="David"/>
        <family val="2"/>
        <charset val="177"/>
      </rPr>
      <t>3.</t>
    </r>
    <r>
      <rPr>
        <sz val="11"/>
        <rFont val="David"/>
        <family val="2"/>
        <charset val="177"/>
      </rPr>
      <t xml:space="preserve">  קניה מכירה - </t>
    </r>
    <r>
      <rPr>
        <sz val="11"/>
        <rFont val="David"/>
        <family val="2"/>
      </rPr>
      <t>אופציות מעו"ף</t>
    </r>
  </si>
  <si>
    <r>
      <rPr>
        <b/>
        <sz val="11"/>
        <rFont val="David"/>
        <family val="2"/>
        <charset val="177"/>
      </rPr>
      <t xml:space="preserve">4. </t>
    </r>
    <r>
      <rPr>
        <sz val="11"/>
        <rFont val="David"/>
        <family val="2"/>
        <charset val="177"/>
      </rPr>
      <t xml:space="preserve"> קניה מכירה - </t>
    </r>
    <r>
      <rPr>
        <sz val="11"/>
        <rFont val="David"/>
        <family val="2"/>
      </rPr>
      <t>חוזים עתידיים במעו"ף</t>
    </r>
  </si>
  <si>
    <r>
      <rPr>
        <b/>
        <sz val="11"/>
        <rFont val="David"/>
        <family val="2"/>
        <charset val="177"/>
      </rPr>
      <t>6.</t>
    </r>
    <r>
      <rPr>
        <sz val="11"/>
        <rFont val="David"/>
        <family val="2"/>
        <charset val="177"/>
      </rPr>
      <t xml:space="preserve">  קניה מכירה - ני"ע הנסחרים ב</t>
    </r>
    <r>
      <rPr>
        <b/>
        <sz val="11"/>
        <rFont val="David"/>
        <family val="2"/>
        <charset val="177"/>
      </rPr>
      <t xml:space="preserve">חו"ל - אופציות </t>
    </r>
  </si>
  <si>
    <r>
      <rPr>
        <b/>
        <sz val="11"/>
        <rFont val="David"/>
        <family val="2"/>
        <charset val="177"/>
      </rPr>
      <t xml:space="preserve">7. </t>
    </r>
    <r>
      <rPr>
        <sz val="11"/>
        <rFont val="David"/>
        <family val="2"/>
        <charset val="177"/>
      </rPr>
      <t xml:space="preserve"> טיפול בהזמנה של ניע בהנפקה </t>
    </r>
  </si>
  <si>
    <r>
      <rPr>
        <b/>
        <sz val="11"/>
        <rFont val="David"/>
        <family val="2"/>
        <charset val="177"/>
      </rPr>
      <t>4.</t>
    </r>
    <r>
      <rPr>
        <sz val="11"/>
        <rFont val="David"/>
        <family val="2"/>
        <charset val="177"/>
      </rPr>
      <t xml:space="preserve">  שיקים מיוחדים</t>
    </r>
  </si>
  <si>
    <t>לפי פירוט שיקבע התאגיד הבנקאי</t>
  </si>
  <si>
    <t>סחר חוץ</t>
  </si>
  <si>
    <t xml:space="preserve">שירותים שונים </t>
  </si>
  <si>
    <t xml:space="preserve">התעריפים בש"ח אלא אם מצויין אחרת </t>
  </si>
  <si>
    <t>הטבלה מפרטת את סוגי השירותים אשר מתאפשר לבצע גם באמצעים ישירים, בנוסף לערוץ פקיד. בשדות בהן לא מצוין מחיר, הרי שאין אפשרות לבצע את הפעולה בערוץ ישיר בתאגיד הבנקאי</t>
  </si>
  <si>
    <t>ישראכרט</t>
  </si>
  <si>
    <t>כאל</t>
  </si>
  <si>
    <t>לאומי קארד</t>
  </si>
  <si>
    <t>לא קיים כרטיס כאל</t>
  </si>
  <si>
    <t>לא קיים כרטיס לאומי קארד</t>
  </si>
  <si>
    <t>עמדת דיגיטל ואינטרנט 9.6 
שידור 6</t>
  </si>
  <si>
    <t>לא קיים כרטיס ישראכרט</t>
  </si>
  <si>
    <r>
      <rPr>
        <b/>
        <sz val="11"/>
        <rFont val="David"/>
        <family val="2"/>
        <charset val="177"/>
      </rPr>
      <t>5.</t>
    </r>
    <r>
      <rPr>
        <sz val="11"/>
        <rFont val="David"/>
        <family val="2"/>
        <charset val="177"/>
      </rPr>
      <t xml:space="preserve">  קניה מכירה - ני"ע הנסחרים ב</t>
    </r>
    <r>
      <rPr>
        <b/>
        <sz val="11"/>
        <rFont val="David"/>
        <family val="2"/>
        <charset val="177"/>
      </rPr>
      <t>חו"ל - מניות, אג"ח, קרנות נאמנות</t>
    </r>
  </si>
  <si>
    <t xml:space="preserve"> בארה"ב 2$ ליחידת אופציה 
</t>
  </si>
  <si>
    <r>
      <t xml:space="preserve">מניות וקרנות נאמנות
0.3%
מינימום 24 $ </t>
    </r>
    <r>
      <rPr>
        <sz val="7"/>
        <rFont val="David"/>
        <family val="2"/>
        <charset val="177"/>
      </rPr>
      <t>אך לא יותר מ -27% מהתשלום</t>
    </r>
    <r>
      <rPr>
        <sz val="10"/>
        <rFont val="David"/>
        <family val="2"/>
        <charset val="177"/>
      </rPr>
      <t xml:space="preserve">
מקסימום 6,750 $</t>
    </r>
  </si>
  <si>
    <t xml:space="preserve"> 0.24%   
מינימום 8 $ מקסימום 2,400 $ </t>
  </si>
  <si>
    <t xml:space="preserve">העברה חד פעמית עד 600$  9 $ 
מעל 600$ 0.2025% מינימום 20.25 $ מקסימום 135 $          </t>
  </si>
  <si>
    <t>אין עמלה</t>
  </si>
  <si>
    <t>0.89%
מינימום 75 $
מקסימום 7,500 $</t>
  </si>
  <si>
    <t>0.266%
מינימום 10.8 $
מקסימום 4,500 $</t>
  </si>
  <si>
    <t>2 למעט באינטרנט וב IVR</t>
  </si>
  <si>
    <t xml:space="preserve"> זמינים בסניף 9.5 
 + 0.5 ₪ לכל עמוד
(באינטרנט אין חיוב לעמודים)</t>
  </si>
  <si>
    <t>1.8 לכל זיכוי</t>
  </si>
  <si>
    <r>
      <rPr>
        <b/>
        <sz val="12"/>
        <rFont val="David"/>
        <family val="2"/>
        <charset val="177"/>
      </rPr>
      <t>פועלים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</si>
  <si>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 xml:space="preserve">פועלים </t>
    </r>
    <r>
      <rPr>
        <sz val="12"/>
        <rFont val="David"/>
        <family val="2"/>
        <charset val="177"/>
      </rPr>
      <t>תעריף פקיד</t>
    </r>
  </si>
  <si>
    <r>
      <rPr>
        <b/>
        <i/>
        <sz val="9"/>
        <rFont val="David"/>
        <family val="2"/>
        <charset val="177"/>
      </rPr>
      <t>פועלים</t>
    </r>
    <r>
      <rPr>
        <i/>
        <sz val="9"/>
        <rFont val="David"/>
        <family val="2"/>
        <charset val="177"/>
      </rPr>
      <t xml:space="preserve"> שיעור ההפחתה
</t>
    </r>
  </si>
  <si>
    <r>
      <rPr>
        <b/>
        <sz val="12"/>
        <rFont val="David"/>
        <family val="2"/>
        <charset val="177"/>
      </rPr>
      <t>לאומי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</si>
  <si>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 xml:space="preserve">לאומי </t>
    </r>
    <r>
      <rPr>
        <sz val="12"/>
        <rFont val="David"/>
        <family val="2"/>
        <charset val="177"/>
      </rPr>
      <t>תעריף פקיד</t>
    </r>
  </si>
  <si>
    <r>
      <rPr>
        <b/>
        <i/>
        <sz val="9"/>
        <rFont val="David"/>
        <family val="2"/>
        <charset val="177"/>
      </rPr>
      <t xml:space="preserve">לאומי </t>
    </r>
    <r>
      <rPr>
        <i/>
        <sz val="9"/>
        <rFont val="David"/>
        <family val="2"/>
        <charset val="177"/>
      </rPr>
      <t xml:space="preserve">שיעור ההפחתה 
</t>
    </r>
  </si>
  <si>
    <r>
      <rPr>
        <b/>
        <sz val="12"/>
        <rFont val="David"/>
        <family val="2"/>
        <charset val="177"/>
      </rPr>
      <t>דיסקונט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</si>
  <si>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>דיסקונט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</si>
  <si>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דיסקונט</t>
    </r>
    <r>
      <rPr>
        <i/>
        <sz val="9"/>
        <rFont val="David"/>
        <family val="2"/>
        <charset val="177"/>
      </rPr>
      <t xml:space="preserve"> שיעור ההפחתה 
</t>
    </r>
  </si>
  <si>
    <r>
      <rPr>
        <b/>
        <sz val="12"/>
        <rFont val="David"/>
        <family val="2"/>
        <charset val="177"/>
      </rPr>
      <t xml:space="preserve">מזרחי </t>
    </r>
    <r>
      <rPr>
        <sz val="12"/>
        <rFont val="David"/>
        <family val="2"/>
        <charset val="177"/>
      </rPr>
      <t>תעריף ישיר</t>
    </r>
  </si>
  <si>
    <r>
      <rPr>
        <b/>
        <sz val="12"/>
        <rFont val="David"/>
        <family val="2"/>
        <charset val="177"/>
      </rPr>
      <t>מזרחי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</si>
  <si>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מזרחי</t>
    </r>
    <r>
      <rPr>
        <i/>
        <sz val="9"/>
        <rFont val="David"/>
        <family val="2"/>
        <charset val="177"/>
      </rPr>
      <t xml:space="preserve"> שיעור ההפחתה 
</t>
    </r>
  </si>
  <si>
    <r>
      <rPr>
        <b/>
        <sz val="12"/>
        <rFont val="David"/>
        <family val="2"/>
        <charset val="177"/>
      </rPr>
      <t xml:space="preserve">בינלאומי </t>
    </r>
    <r>
      <rPr>
        <sz val="12"/>
        <rFont val="David"/>
        <family val="2"/>
        <charset val="177"/>
      </rPr>
      <t>תעריף ישיר</t>
    </r>
  </si>
  <si>
    <r>
      <rPr>
        <b/>
        <sz val="12"/>
        <rFont val="David"/>
        <family val="2"/>
        <charset val="177"/>
      </rPr>
      <t>בינלאומי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</si>
  <si>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בינלאומי</t>
    </r>
    <r>
      <rPr>
        <i/>
        <sz val="9"/>
        <rFont val="David"/>
        <family val="2"/>
        <charset val="177"/>
      </rPr>
      <t xml:space="preserve"> שיעור ההפחתה  
</t>
    </r>
  </si>
  <si>
    <r>
      <rPr>
        <b/>
        <sz val="12"/>
        <rFont val="David"/>
        <family val="2"/>
        <charset val="177"/>
      </rPr>
      <t>אגוד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</si>
  <si>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>אגוד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</si>
  <si>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אגוד</t>
    </r>
    <r>
      <rPr>
        <i/>
        <sz val="9"/>
        <rFont val="David"/>
        <family val="2"/>
        <charset val="177"/>
      </rPr>
      <t xml:space="preserve"> שיעור ההפחתה  
</t>
    </r>
  </si>
  <si>
    <r>
      <rPr>
        <b/>
        <sz val="12"/>
        <rFont val="David"/>
        <family val="2"/>
        <charset val="177"/>
      </rPr>
      <t xml:space="preserve">ירושלים </t>
    </r>
    <r>
      <rPr>
        <sz val="12"/>
        <rFont val="David"/>
        <family val="2"/>
        <charset val="177"/>
      </rPr>
      <t>תעריף ישיר</t>
    </r>
  </si>
  <si>
    <r>
      <rPr>
        <b/>
        <sz val="12"/>
        <rFont val="David"/>
        <family val="2"/>
        <charset val="177"/>
      </rPr>
      <t>ירושלים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</si>
  <si>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ירושלים</t>
    </r>
    <r>
      <rPr>
        <i/>
        <sz val="9"/>
        <rFont val="David"/>
        <family val="2"/>
        <charset val="177"/>
      </rPr>
      <t xml:space="preserve"> שיעור ההפחתה  
</t>
    </r>
  </si>
  <si>
    <r>
      <rPr>
        <b/>
        <sz val="12"/>
        <rFont val="David"/>
        <family val="2"/>
        <charset val="177"/>
      </rPr>
      <t>מרכנתיל דיסקונט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</si>
  <si>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>מרכנתיל דיסקונט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</si>
  <si>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מרכנתיל דיסקונט</t>
    </r>
    <r>
      <rPr>
        <i/>
        <sz val="9"/>
        <rFont val="David"/>
        <family val="2"/>
        <charset val="177"/>
      </rPr>
      <t xml:space="preserve"> שיעור ההפחתה 
</t>
    </r>
  </si>
  <si>
    <r>
      <rPr>
        <b/>
        <sz val="12"/>
        <rFont val="David"/>
        <family val="2"/>
        <charset val="177"/>
      </rPr>
      <t>אוצר החייל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</si>
  <si>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 xml:space="preserve">אוצר החייל </t>
    </r>
    <r>
      <rPr>
        <sz val="12"/>
        <rFont val="David"/>
        <family val="2"/>
        <charset val="177"/>
      </rPr>
      <t>תעריף פקיד</t>
    </r>
  </si>
  <si>
    <r>
      <rPr>
        <b/>
        <i/>
        <sz val="9"/>
        <rFont val="David"/>
        <family val="2"/>
        <charset val="177"/>
      </rPr>
      <t>אוצר החייל</t>
    </r>
    <r>
      <rPr>
        <i/>
        <sz val="9"/>
        <rFont val="David"/>
        <family val="2"/>
        <charset val="177"/>
      </rPr>
      <t xml:space="preserve"> שיעור ההפחתה  
</t>
    </r>
  </si>
  <si>
    <r>
      <rPr>
        <b/>
        <sz val="12"/>
        <rFont val="David"/>
        <family val="2"/>
        <charset val="177"/>
      </rPr>
      <t>מסד</t>
    </r>
    <r>
      <rPr>
        <sz val="12"/>
        <rFont val="David"/>
        <family val="2"/>
        <charset val="177"/>
      </rPr>
      <t xml:space="preserve"> תעריף ישיר</t>
    </r>
  </si>
  <si>
    <r>
      <rPr>
        <b/>
        <sz val="12"/>
        <rFont val="David"/>
        <family val="2"/>
        <charset val="177"/>
      </rPr>
      <t>מסד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</si>
  <si>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מסד</t>
    </r>
    <r>
      <rPr>
        <i/>
        <sz val="9"/>
        <rFont val="David"/>
        <family val="2"/>
        <charset val="177"/>
      </rPr>
      <t xml:space="preserve"> שיעור ההפחתה  
</t>
    </r>
  </si>
  <si>
    <r>
      <rPr>
        <b/>
        <sz val="12"/>
        <rFont val="David"/>
        <family val="2"/>
        <charset val="177"/>
      </rPr>
      <t xml:space="preserve">יהב </t>
    </r>
    <r>
      <rPr>
        <sz val="12"/>
        <rFont val="David"/>
        <family val="2"/>
        <charset val="177"/>
      </rPr>
      <t>תעריף ישיר</t>
    </r>
  </si>
  <si>
    <r>
      <rPr>
        <b/>
        <sz val="12"/>
        <rFont val="David"/>
        <family val="2"/>
        <charset val="177"/>
      </rPr>
      <t>יהב</t>
    </r>
    <r>
      <rPr>
        <sz val="12"/>
        <rFont val="David"/>
        <family val="2"/>
        <charset val="177"/>
      </rPr>
      <t xml:space="preserve"> תעריף פקיד</t>
    </r>
  </si>
  <si>
    <r>
      <rPr>
        <b/>
        <i/>
        <sz val="9"/>
        <rFont val="David"/>
        <family val="2"/>
        <charset val="177"/>
      </rPr>
      <t>יהב</t>
    </r>
    <r>
      <rPr>
        <i/>
        <sz val="9"/>
        <rFont val="David"/>
        <family val="2"/>
        <charset val="177"/>
      </rPr>
      <t xml:space="preserve"> שיעור ההפחתה  
</t>
    </r>
  </si>
  <si>
    <t>באינטרנט 0
בתיבת שירות 1.8</t>
  </si>
  <si>
    <t>באינטרנט 0
בתיבת שירות 2.5</t>
  </si>
  <si>
    <t>שאר הערוצים 0
בתיבת שירות 1.8</t>
  </si>
  <si>
    <t>שאר הערוצים 0
בתיבת שירות 2.5</t>
  </si>
  <si>
    <t>באינטרנט 0
שאר הערוצים 1.8</t>
  </si>
  <si>
    <t>100% - 79%</t>
  </si>
  <si>
    <t xml:space="preserve">עד 1 מיליון ₪ 6  
מעל 1 מיליון ₪ 30 </t>
  </si>
  <si>
    <t>1.35 
באינטרנט 0</t>
  </si>
  <si>
    <t>לא ניתן שירות בערוץ ישיר</t>
  </si>
  <si>
    <t>1.65 
באינטרנט ובסלולר 0</t>
  </si>
  <si>
    <r>
      <rPr>
        <b/>
        <sz val="11"/>
        <rFont val="David"/>
        <family val="2"/>
        <charset val="177"/>
      </rPr>
      <t>10.</t>
    </r>
    <r>
      <rPr>
        <sz val="11"/>
        <rFont val="David"/>
        <family val="2"/>
        <charset val="177"/>
      </rPr>
      <t xml:space="preserve">  דוחות סטנדרטים לבקשת לקוח (בפיקוח)
(הפקה באמצעות האינטרנט - 0)</t>
    </r>
  </si>
  <si>
    <r>
      <rPr>
        <b/>
        <sz val="11"/>
        <rFont val="David"/>
        <family val="2"/>
        <charset val="177"/>
      </rPr>
      <t>1.</t>
    </r>
    <r>
      <rPr>
        <sz val="11"/>
        <rFont val="David"/>
        <family val="2"/>
        <charset val="177"/>
      </rPr>
      <t xml:space="preserve">  טיפול באשראי ובטחונות 
  הלוואה שאינה לדיור מעל 100,000 ₪</t>
    </r>
  </si>
  <si>
    <r>
      <rPr>
        <b/>
        <sz val="11"/>
        <rFont val="David"/>
        <family val="2"/>
        <charset val="177"/>
      </rPr>
      <t>2.</t>
    </r>
    <r>
      <rPr>
        <sz val="11"/>
        <rFont val="David"/>
        <family val="2"/>
        <charset val="177"/>
      </rPr>
      <t xml:space="preserve">  פרעון מוקדם של הלוואה</t>
    </r>
  </si>
  <si>
    <t>עד 1 מיליון ₪ 3.85
מעל 1 מיליון ₪ 25.9</t>
  </si>
  <si>
    <t>אשראי בקליק/דיגיטל  0</t>
  </si>
  <si>
    <t xml:space="preserve"> 0.16%  
מינימום 5.76 $ מקסימום 2,400 $ 
במשיכה בכספומט 0 </t>
  </si>
  <si>
    <t xml:space="preserve">עד   10 $ 0  
עד 100$-  50% הנחה  
מעל 100$  0.19% מינימום 6.8 $ מקסימום 1,075 $ </t>
  </si>
  <si>
    <t>עד 100$ 1.5 $
מעל 100$  0.0875%
מינימום 5 $
מקסימום 2,475 $ 
במכשיר אוטומטי 0</t>
  </si>
  <si>
    <t xml:space="preserve">עד   10 $ 0  
עד 100$-  50% הנחה 
מעל 100$ 0.17%  מינימום 6 $ מקסימום 1,055 $
במכשיר אוטומטי 0 </t>
  </si>
  <si>
    <t xml:space="preserve">עד   10 $ 0 
עד 100$-  50% הנחה  
מעל 100$ 0.38%  מינימום 13.6 $ מקסימום 2,150 $ </t>
  </si>
  <si>
    <t xml:space="preserve">עד   10 $ 0  
עד 100$-  50% הנחה  
מעל 100$  0.24%  מינימום 12.6 $ מקסימום 2,110 $ </t>
  </si>
  <si>
    <t>עד   10$   0   
עד 100$-  50% הנחה
מעל 100$ 0.3% מינימום 22 $ מקסימום 245 $</t>
  </si>
  <si>
    <t>עד   10$   0   
עד 100$-  50% הנחה
מעל 100$ 0.35% מינימום 26.5 $ מקסימום 250 $</t>
  </si>
  <si>
    <t xml:space="preserve">עד   10$   0   
עד 100$-  50% הנחה
מעל 100$  8 $ </t>
  </si>
  <si>
    <t xml:space="preserve">עד   10$   0   
עד 100$-  50% הנחה
מעל 100$  9.5 $ </t>
  </si>
  <si>
    <t>עד   10$   0   
עד 100$-  50% הנחה
מעל 100$ 0.18% מינימום 9 $ מקסימום 123 $</t>
  </si>
  <si>
    <t>עד   10$   0   
עד 100$-  50% הנחה
מעל 100$ 0.25% מינימום 9.5 $ מקסימום 125 $</t>
  </si>
  <si>
    <t>עד   10$   0   
עד 100$-  50% הנחה
מעל 100$ 0.22% מינימום 9 $ מקסימום 123 $</t>
  </si>
  <si>
    <r>
      <rPr>
        <b/>
        <sz val="10"/>
        <rFont val="David"/>
        <family val="2"/>
        <charset val="177"/>
      </rPr>
      <t>למעט בארה"ב</t>
    </r>
    <r>
      <rPr>
        <sz val="10"/>
        <rFont val="David"/>
        <family val="2"/>
        <charset val="177"/>
      </rPr>
      <t xml:space="preserve"> 0.50% מינימום 20 $ מקסימום 7,000 $    
</t>
    </r>
    <r>
      <rPr>
        <b/>
        <sz val="10"/>
        <rFont val="David"/>
        <family val="2"/>
        <charset val="177"/>
      </rPr>
      <t>בארה"ב</t>
    </r>
    <r>
      <rPr>
        <sz val="10"/>
        <rFont val="David"/>
        <family val="2"/>
        <charset val="177"/>
      </rPr>
      <t xml:space="preserve"> 0.30% מינימום 20 $ מקסימום 7,000 $</t>
    </r>
  </si>
  <si>
    <t xml:space="preserve">עד   10$ או במכשיר אוטומטי 0  
עד 100$-  50% הנחה 
מעל 100$ 0.17%  מינימום 6 $ מקסימום 1,055 $ </t>
  </si>
  <si>
    <t xml:space="preserve">עד   10$ 0  
עד 100$-  50% הנחה  
מעל 100$  0.19% מינימום 6.8 $ מקסימום 1,075 $ </t>
  </si>
  <si>
    <t xml:space="preserve">עד   10$ 0 
עד 100$-  50% הנחה  
מעל 100$ 0.38%  מינימום 13.6 $ מקסימום 2,150 $ </t>
  </si>
  <si>
    <t>עד   10$ 0  
עד 100$-  50% הנחה  
מעל 100$  0.24%  מינימום 8 $ מקסימום 2,110 $ לפ</t>
  </si>
  <si>
    <t xml:space="preserve">0.22%
עד 10$ 0
עד 100$ 0.11%   
מינימום 22 $ 
מקסימום 245 $ </t>
  </si>
  <si>
    <t xml:space="preserve">0.35%   
עד 10$ 0
עד 100$ 0.175%
מינימום 26.5 $ 
מקסימום 250 $ </t>
  </si>
  <si>
    <t>לא קיים שירות בערוץ ישיר</t>
  </si>
  <si>
    <t xml:space="preserve"> 1.8%
מקסימום 3,800 </t>
  </si>
  <si>
    <t xml:space="preserve"> 1%
מקסימום 2,000 </t>
  </si>
  <si>
    <t xml:space="preserve">0.4%
מינימום  20 
מקסימום 4,000 </t>
  </si>
  <si>
    <t xml:space="preserve">0.09%
מינימום  13 
מקסימום 1,000 </t>
  </si>
  <si>
    <t xml:space="preserve">2.6% 
מינימום  11  לאופציה
</t>
  </si>
  <si>
    <t>0.3%
מינימום 20 $
מקסימום 1,000 $</t>
  </si>
  <si>
    <t>2.2%
מינימום 20 $ לאופציה
מקסימום  400 $ לאופציה</t>
  </si>
  <si>
    <t>0.1255%
מינימום 4.275 $
מקסימום 1000 $</t>
  </si>
  <si>
    <t>0.245%
מינימום 9.45 $
מקסימום 2000 $</t>
  </si>
  <si>
    <t>באינטרנט 0</t>
  </si>
  <si>
    <t>1.76 
באינטרנט 0</t>
  </si>
  <si>
    <t>1.85 
באינטרנט 0</t>
  </si>
  <si>
    <t>6 פנקסים חינם לשנה 
מהפנקס השביעי - 7</t>
  </si>
  <si>
    <t>6 פנקסים חינם לשנה 
מהפנקס השביעי - 8.75</t>
  </si>
  <si>
    <t xml:space="preserve"> באינטרנט 0</t>
  </si>
  <si>
    <t>הנתונים נכונים ליום ה-1.11.17. הנתונים המחייבים הינם כפי שמפורסם על ידי התאגידים הבנקאיים בתעריפוניהם.</t>
  </si>
  <si>
    <t xml:space="preserve">ביטול חיוב בודד (שיק בלבד)  15 
מירבי לסדרה  45 </t>
  </si>
  <si>
    <t>ביטול חיוב בודד (שיק בלבד) 14
מירבי לסדרה  42</t>
  </si>
  <si>
    <t>ביטול חיוב בודד (שיק בלבד) 15.9
מירבי לסדרה  47.7</t>
  </si>
  <si>
    <t xml:space="preserve">0.35%
מינימום  30 
מקסימום  45,000 </t>
  </si>
  <si>
    <t xml:space="preserve">0.1%
מינימום  30 
מקסימום  45,000 </t>
  </si>
  <si>
    <t>3% 
מינימום  11  לאופציה
מקסימום 1,450 לאופציה</t>
  </si>
  <si>
    <t>0.3%
מינימום 37 $
מקסימום 14,500 $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</si>
</sst>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8">
    <font>
      <sz val="11"/>
      <color theme="1"/>
      <name val="Arial"/>
      <family val="2"/>
      <charset val="177"/>
      <scheme val="minor"/>
    </font>
    <font>
      <sz val="10"/>
      <color indexed="8"/>
      <name val="Calibri"/>
      <family val="2"/>
    </font>
    <font>
      <b/>
      <sz val="12"/>
      <color rgb="FF00206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1"/>
      <name val="Arial"/>
      <family val="2"/>
      <charset val="177"/>
      <scheme val="minor"/>
    </font>
    <font>
      <b/>
      <i/>
      <sz val="9"/>
      <name val="David"/>
      <family val="2"/>
      <charset val="177"/>
    </font>
    <font>
      <b/>
      <sz val="11"/>
      <name val="David"/>
      <family val="2"/>
      <charset val="177"/>
    </font>
    <font>
      <sz val="11"/>
      <name val="David"/>
      <family val="2"/>
      <charset val="177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12"/>
      <color rgb="FF002060"/>
      <name val="David"/>
      <family val="2"/>
      <charset val="177"/>
    </font>
    <font>
      <i/>
      <sz val="9"/>
      <name val="David"/>
      <family val="2"/>
      <charset val="177"/>
    </font>
    <font>
      <sz val="11"/>
      <name val="David"/>
      <family val="2"/>
    </font>
    <font>
      <sz val="7"/>
      <name val="David"/>
      <family val="2"/>
      <charset val="177"/>
    </font>
    <font>
      <b/>
      <sz val="11"/>
      <color theme="1"/>
      <name val="Arial"/>
      <family val="2"/>
      <scheme val="minor"/>
    </font>
    <font>
      <sz val="10"/>
      <name val="Arial"/>
      <family val="2"/>
      <charset val="177"/>
      <scheme val="minor"/>
    </font>
    <font>
      <b/>
      <sz val="10"/>
      <name val="David"/>
      <family val="2"/>
      <charset val="177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E5ED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7F0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4BE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8F46"/>
        <bgColor indexed="64"/>
      </patternFill>
    </fill>
    <fill>
      <patternFill patternType="solid">
        <fgColor rgb="FFE9C78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A8D3A1"/>
        <bgColor indexed="64"/>
      </patternFill>
    </fill>
    <fill>
      <patternFill patternType="solid">
        <fgColor rgb="FFF7B26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EAB50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FFFFB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4">
      <alignment horizontal="right" vertical="top"/>
    </xf>
    <xf numFmtId="9" fontId="3" fillId="0" borderId="0" applyFont="0" applyFill="0" applyBorder="0" applyAlignment="0" applyProtection="0"/>
  </cellStyleXfs>
  <cellXfs count="76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/>
    <xf numFmtId="0" fontId="7" fillId="13" borderId="2" xfId="0" applyFont="1" applyFill="1" applyBorder="1" applyAlignment="1">
      <alignment vertical="center"/>
    </xf>
    <xf numFmtId="0" fontId="8" fillId="10" borderId="17" xfId="0" applyFont="1" applyFill="1" applyBorder="1" applyAlignment="1">
      <alignment horizontal="right" vertical="top" wrapText="1" readingOrder="2"/>
    </xf>
    <xf numFmtId="0" fontId="8" fillId="9" borderId="8" xfId="0" applyFont="1" applyFill="1" applyBorder="1" applyAlignment="1">
      <alignment horizontal="center" vertical="center" readingOrder="2"/>
    </xf>
    <xf numFmtId="0" fontId="8" fillId="8" borderId="8" xfId="0" applyFont="1" applyFill="1" applyBorder="1" applyAlignment="1">
      <alignment horizontal="center" vertical="center" readingOrder="2"/>
    </xf>
    <xf numFmtId="9" fontId="8" fillId="8" borderId="22" xfId="2" applyFont="1" applyFill="1" applyBorder="1" applyAlignment="1">
      <alignment horizontal="center"/>
    </xf>
    <xf numFmtId="9" fontId="9" fillId="15" borderId="22" xfId="2" applyFont="1" applyFill="1" applyBorder="1" applyAlignment="1">
      <alignment horizontal="center" vertical="center" readingOrder="2"/>
    </xf>
    <xf numFmtId="9" fontId="9" fillId="6" borderId="17" xfId="2" applyFont="1" applyFill="1" applyBorder="1" applyAlignment="1">
      <alignment horizontal="center" vertical="center" readingOrder="2"/>
    </xf>
    <xf numFmtId="0" fontId="8" fillId="10" borderId="20" xfId="0" applyFont="1" applyFill="1" applyBorder="1" applyAlignment="1">
      <alignment horizontal="right" vertical="top" wrapText="1" readingOrder="2"/>
    </xf>
    <xf numFmtId="0" fontId="8" fillId="7" borderId="7" xfId="0" applyFont="1" applyFill="1" applyBorder="1" applyAlignment="1">
      <alignment horizontal="center" vertical="center" readingOrder="2"/>
    </xf>
    <xf numFmtId="0" fontId="8" fillId="9" borderId="7" xfId="0" applyFont="1" applyFill="1" applyBorder="1" applyAlignment="1">
      <alignment horizontal="center" vertical="center" readingOrder="2"/>
    </xf>
    <xf numFmtId="0" fontId="8" fillId="8" borderId="3" xfId="0" applyFont="1" applyFill="1" applyBorder="1" applyAlignment="1">
      <alignment horizontal="center" vertical="center" readingOrder="2"/>
    </xf>
    <xf numFmtId="0" fontId="8" fillId="8" borderId="7" xfId="0" applyFont="1" applyFill="1" applyBorder="1" applyAlignment="1">
      <alignment horizontal="center" vertical="center" readingOrder="2"/>
    </xf>
    <xf numFmtId="9" fontId="8" fillId="8" borderId="23" xfId="2" applyFont="1" applyFill="1" applyBorder="1" applyAlignment="1">
      <alignment horizontal="center"/>
    </xf>
    <xf numFmtId="9" fontId="9" fillId="6" borderId="20" xfId="2" applyFont="1" applyFill="1" applyBorder="1" applyAlignment="1">
      <alignment horizontal="center" vertical="center" readingOrder="2"/>
    </xf>
    <xf numFmtId="0" fontId="8" fillId="7" borderId="7" xfId="0" applyFont="1" applyFill="1" applyBorder="1" applyAlignment="1">
      <alignment horizontal="center" vertical="center" wrapText="1" readingOrder="2"/>
    </xf>
    <xf numFmtId="0" fontId="8" fillId="9" borderId="7" xfId="0" applyFont="1" applyFill="1" applyBorder="1" applyAlignment="1">
      <alignment horizontal="center" vertical="center" wrapText="1" readingOrder="2"/>
    </xf>
    <xf numFmtId="9" fontId="8" fillId="8" borderId="23" xfId="2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 readingOrder="2"/>
    </xf>
    <xf numFmtId="0" fontId="9" fillId="15" borderId="7" xfId="0" applyFont="1" applyFill="1" applyBorder="1" applyAlignment="1">
      <alignment horizontal="center" vertical="center" wrapText="1" readingOrder="2"/>
    </xf>
    <xf numFmtId="0" fontId="8" fillId="10" borderId="18" xfId="0" applyFont="1" applyFill="1" applyBorder="1" applyAlignment="1">
      <alignment horizontal="right" vertical="top" wrapText="1" readingOrder="2"/>
    </xf>
    <xf numFmtId="0" fontId="8" fillId="7" borderId="9" xfId="0" applyFont="1" applyFill="1" applyBorder="1" applyAlignment="1">
      <alignment horizontal="center" vertical="center" wrapText="1" readingOrder="2"/>
    </xf>
    <xf numFmtId="0" fontId="8" fillId="8" borderId="9" xfId="0" applyFont="1" applyFill="1" applyBorder="1" applyAlignment="1">
      <alignment horizontal="center" vertical="center" wrapText="1" readingOrder="2"/>
    </xf>
    <xf numFmtId="9" fontId="8" fillId="8" borderId="25" xfId="2" applyFont="1" applyFill="1" applyBorder="1" applyAlignment="1">
      <alignment horizontal="center"/>
    </xf>
    <xf numFmtId="0" fontId="8" fillId="10" borderId="30" xfId="0" applyFont="1" applyFill="1" applyBorder="1" applyAlignment="1">
      <alignment horizontal="right" vertical="top" wrapText="1" readingOrder="2"/>
    </xf>
    <xf numFmtId="0" fontId="8" fillId="7" borderId="8" xfId="0" applyFont="1" applyFill="1" applyBorder="1" applyAlignment="1">
      <alignment horizontal="center" vertical="center" readingOrder="2"/>
    </xf>
    <xf numFmtId="0" fontId="8" fillId="8" borderId="8" xfId="0" applyFont="1" applyFill="1" applyBorder="1" applyAlignment="1">
      <alignment horizontal="center" vertical="center" wrapText="1" readingOrder="2"/>
    </xf>
    <xf numFmtId="9" fontId="9" fillId="6" borderId="22" xfId="2" applyFont="1" applyFill="1" applyBorder="1" applyAlignment="1">
      <alignment horizontal="center" vertical="center" readingOrder="2"/>
    </xf>
    <xf numFmtId="0" fontId="8" fillId="10" borderId="20" xfId="0" applyFont="1" applyFill="1" applyBorder="1" applyAlignment="1">
      <alignment horizontal="right" vertical="center" wrapText="1" readingOrder="2"/>
    </xf>
    <xf numFmtId="9" fontId="9" fillId="6" borderId="23" xfId="2" applyFont="1" applyFill="1" applyBorder="1" applyAlignment="1">
      <alignment horizontal="center" vertical="center" readingOrder="2"/>
    </xf>
    <xf numFmtId="0" fontId="9" fillId="6" borderId="24" xfId="0" applyFont="1" applyFill="1" applyBorder="1" applyAlignment="1">
      <alignment horizontal="center" vertical="center" wrapText="1" readingOrder="2"/>
    </xf>
    <xf numFmtId="0" fontId="9" fillId="6" borderId="9" xfId="0" applyFont="1" applyFill="1" applyBorder="1" applyAlignment="1">
      <alignment horizontal="center" vertical="center" wrapText="1" readingOrder="2"/>
    </xf>
    <xf numFmtId="9" fontId="9" fillId="6" borderId="25" xfId="2" applyFont="1" applyFill="1" applyBorder="1" applyAlignment="1">
      <alignment horizontal="center" vertical="center" readingOrder="2"/>
    </xf>
    <xf numFmtId="0" fontId="8" fillId="7" borderId="8" xfId="0" applyFont="1" applyFill="1" applyBorder="1" applyAlignment="1">
      <alignment horizontal="center" vertical="center" wrapText="1" readingOrder="2"/>
    </xf>
    <xf numFmtId="0" fontId="8" fillId="10" borderId="21" xfId="0" applyFont="1" applyFill="1" applyBorder="1" applyAlignment="1">
      <alignment horizontal="right" vertical="top" wrapText="1" readingOrder="2"/>
    </xf>
    <xf numFmtId="0" fontId="8" fillId="8" borderId="24" xfId="0" applyFont="1" applyFill="1" applyBorder="1" applyAlignment="1">
      <alignment horizontal="center" vertical="center" readingOrder="2"/>
    </xf>
    <xf numFmtId="0" fontId="8" fillId="8" borderId="9" xfId="0" applyFont="1" applyFill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0" fontId="8" fillId="10" borderId="42" xfId="0" applyFont="1" applyFill="1" applyBorder="1" applyAlignment="1">
      <alignment horizontal="right" vertical="top" wrapText="1" readingOrder="2"/>
    </xf>
    <xf numFmtId="0" fontId="8" fillId="10" borderId="43" xfId="0" applyFont="1" applyFill="1" applyBorder="1" applyAlignment="1">
      <alignment horizontal="right" vertical="top" wrapText="1" readingOrder="2"/>
    </xf>
    <xf numFmtId="0" fontId="8" fillId="10" borderId="44" xfId="0" applyFont="1" applyFill="1" applyBorder="1" applyAlignment="1">
      <alignment horizontal="right" vertical="top" wrapText="1" readingOrder="2"/>
    </xf>
    <xf numFmtId="0" fontId="8" fillId="8" borderId="13" xfId="0" applyFont="1" applyFill="1" applyBorder="1" applyAlignment="1">
      <alignment horizontal="center" vertical="center" readingOrder="2"/>
    </xf>
    <xf numFmtId="0" fontId="8" fillId="8" borderId="14" xfId="0" applyFont="1" applyFill="1" applyBorder="1" applyAlignment="1">
      <alignment horizontal="center" vertical="center" readingOrder="2"/>
    </xf>
    <xf numFmtId="0" fontId="8" fillId="8" borderId="14" xfId="0" applyFont="1" applyFill="1" applyBorder="1" applyAlignment="1">
      <alignment horizontal="center" vertical="center" wrapText="1" readingOrder="2"/>
    </xf>
    <xf numFmtId="0" fontId="8" fillId="9" borderId="5" xfId="0" applyFont="1" applyFill="1" applyBorder="1" applyAlignment="1">
      <alignment horizontal="center" vertical="center" readingOrder="2"/>
    </xf>
    <xf numFmtId="9" fontId="8" fillId="9" borderId="22" xfId="2" applyFont="1" applyFill="1" applyBorder="1" applyAlignment="1">
      <alignment horizontal="center" vertical="center" readingOrder="2"/>
    </xf>
    <xf numFmtId="0" fontId="8" fillId="9" borderId="3" xfId="0" applyFont="1" applyFill="1" applyBorder="1" applyAlignment="1">
      <alignment horizontal="center" vertical="center" readingOrder="2"/>
    </xf>
    <xf numFmtId="9" fontId="8" fillId="9" borderId="23" xfId="2" applyFont="1" applyFill="1" applyBorder="1" applyAlignment="1">
      <alignment horizontal="center" vertical="center" readingOrder="2"/>
    </xf>
    <xf numFmtId="0" fontId="8" fillId="9" borderId="3" xfId="0" applyFont="1" applyFill="1" applyBorder="1" applyAlignment="1">
      <alignment horizontal="center" vertical="center" wrapText="1" readingOrder="2"/>
    </xf>
    <xf numFmtId="9" fontId="8" fillId="9" borderId="25" xfId="2" applyFont="1" applyFill="1" applyBorder="1" applyAlignment="1">
      <alignment horizontal="center" vertical="center" readingOrder="2"/>
    </xf>
    <xf numFmtId="0" fontId="8" fillId="7" borderId="5" xfId="0" applyFont="1" applyFill="1" applyBorder="1" applyAlignment="1">
      <alignment horizontal="center" vertical="center" wrapText="1" readingOrder="2"/>
    </xf>
    <xf numFmtId="9" fontId="8" fillId="7" borderId="22" xfId="2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 readingOrder="2"/>
    </xf>
    <xf numFmtId="9" fontId="8" fillId="7" borderId="23" xfId="2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readingOrder="2"/>
    </xf>
    <xf numFmtId="0" fontId="8" fillId="7" borderId="24" xfId="0" applyFont="1" applyFill="1" applyBorder="1" applyAlignment="1">
      <alignment horizontal="center" vertical="center" wrapText="1" readingOrder="2"/>
    </xf>
    <xf numFmtId="9" fontId="8" fillId="7" borderId="25" xfId="2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 readingOrder="2"/>
    </xf>
    <xf numFmtId="0" fontId="8" fillId="9" borderId="9" xfId="0" applyFont="1" applyFill="1" applyBorder="1" applyAlignment="1">
      <alignment horizontal="center" vertical="center" readingOrder="2"/>
    </xf>
    <xf numFmtId="0" fontId="9" fillId="6" borderId="7" xfId="0" applyFont="1" applyFill="1" applyBorder="1" applyAlignment="1">
      <alignment horizontal="center" vertical="center" wrapText="1" readingOrder="2"/>
    </xf>
    <xf numFmtId="0" fontId="8" fillId="6" borderId="5" xfId="0" applyFont="1" applyFill="1" applyBorder="1" applyAlignment="1">
      <alignment horizontal="center" vertical="center" readingOrder="2"/>
    </xf>
    <xf numFmtId="0" fontId="8" fillId="6" borderId="8" xfId="0" applyFont="1" applyFill="1" applyBorder="1" applyAlignment="1">
      <alignment horizontal="center" vertical="center" readingOrder="2"/>
    </xf>
    <xf numFmtId="9" fontId="8" fillId="6" borderId="22" xfId="2" applyFont="1" applyFill="1" applyBorder="1" applyAlignment="1">
      <alignment horizontal="center" vertical="center" readingOrder="2"/>
    </xf>
    <xf numFmtId="0" fontId="8" fillId="6" borderId="3" xfId="0" applyFont="1" applyFill="1" applyBorder="1" applyAlignment="1">
      <alignment horizontal="center" vertical="center" readingOrder="2"/>
    </xf>
    <xf numFmtId="0" fontId="8" fillId="6" borderId="7" xfId="0" applyFont="1" applyFill="1" applyBorder="1" applyAlignment="1">
      <alignment horizontal="center" vertical="center" readingOrder="2"/>
    </xf>
    <xf numFmtId="9" fontId="8" fillId="6" borderId="23" xfId="2" applyFont="1" applyFill="1" applyBorder="1" applyAlignment="1">
      <alignment horizontal="center" vertical="center" readingOrder="2"/>
    </xf>
    <xf numFmtId="0" fontId="8" fillId="6" borderId="7" xfId="0" applyFont="1" applyFill="1" applyBorder="1" applyAlignment="1">
      <alignment horizontal="center" vertical="center" wrapText="1" readingOrder="2"/>
    </xf>
    <xf numFmtId="0" fontId="8" fillId="12" borderId="5" xfId="0" applyFont="1" applyFill="1" applyBorder="1" applyAlignment="1">
      <alignment horizontal="center" vertical="center" readingOrder="2"/>
    </xf>
    <xf numFmtId="0" fontId="8" fillId="12" borderId="8" xfId="0" applyFont="1" applyFill="1" applyBorder="1" applyAlignment="1">
      <alignment horizontal="center" vertical="center" readingOrder="2"/>
    </xf>
    <xf numFmtId="9" fontId="8" fillId="12" borderId="22" xfId="2" applyFont="1" applyFill="1" applyBorder="1" applyAlignment="1">
      <alignment horizontal="center" vertical="center" readingOrder="2"/>
    </xf>
    <xf numFmtId="0" fontId="8" fillId="12" borderId="3" xfId="0" applyFont="1" applyFill="1" applyBorder="1" applyAlignment="1">
      <alignment horizontal="center" vertical="center" readingOrder="2"/>
    </xf>
    <xf numFmtId="0" fontId="8" fillId="12" borderId="7" xfId="0" applyFont="1" applyFill="1" applyBorder="1" applyAlignment="1">
      <alignment horizontal="center" vertical="center" readingOrder="2"/>
    </xf>
    <xf numFmtId="9" fontId="8" fillId="12" borderId="23" xfId="2" applyFont="1" applyFill="1" applyBorder="1" applyAlignment="1">
      <alignment horizontal="center" vertical="center" readingOrder="2"/>
    </xf>
    <xf numFmtId="0" fontId="8" fillId="12" borderId="3" xfId="0" applyFont="1" applyFill="1" applyBorder="1" applyAlignment="1">
      <alignment horizontal="center" vertical="center" wrapText="1" readingOrder="2"/>
    </xf>
    <xf numFmtId="0" fontId="8" fillId="12" borderId="7" xfId="0" applyFont="1" applyFill="1" applyBorder="1" applyAlignment="1">
      <alignment horizontal="center" vertical="center" wrapText="1" readingOrder="2"/>
    </xf>
    <xf numFmtId="0" fontId="8" fillId="12" borderId="24" xfId="0" applyFont="1" applyFill="1" applyBorder="1" applyAlignment="1">
      <alignment horizontal="center" vertical="center" readingOrder="2"/>
    </xf>
    <xf numFmtId="0" fontId="8" fillId="12" borderId="9" xfId="0" applyFont="1" applyFill="1" applyBorder="1" applyAlignment="1">
      <alignment horizontal="center" vertical="center" readingOrder="2"/>
    </xf>
    <xf numFmtId="9" fontId="8" fillId="12" borderId="25" xfId="2" applyFont="1" applyFill="1" applyBorder="1" applyAlignment="1">
      <alignment horizontal="center" vertical="center" readingOrder="2"/>
    </xf>
    <xf numFmtId="9" fontId="8" fillId="15" borderId="22" xfId="2" applyFont="1" applyFill="1" applyBorder="1" applyAlignment="1">
      <alignment horizontal="center" vertical="center" readingOrder="2"/>
    </xf>
    <xf numFmtId="0" fontId="8" fillId="15" borderId="7" xfId="0" applyFont="1" applyFill="1" applyBorder="1" applyAlignment="1">
      <alignment horizontal="center" vertical="center" readingOrder="2"/>
    </xf>
    <xf numFmtId="9" fontId="8" fillId="15" borderId="23" xfId="2" applyFont="1" applyFill="1" applyBorder="1" applyAlignment="1">
      <alignment horizontal="center" vertical="center" readingOrder="2"/>
    </xf>
    <xf numFmtId="0" fontId="8" fillId="15" borderId="7" xfId="0" applyFont="1" applyFill="1" applyBorder="1" applyAlignment="1">
      <alignment horizontal="center" vertical="center" wrapText="1" readingOrder="2"/>
    </xf>
    <xf numFmtId="9" fontId="8" fillId="16" borderId="22" xfId="2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 vertical="center" readingOrder="2"/>
    </xf>
    <xf numFmtId="0" fontId="8" fillId="16" borderId="7" xfId="0" applyFont="1" applyFill="1" applyBorder="1" applyAlignment="1">
      <alignment horizontal="center" vertical="center" readingOrder="2"/>
    </xf>
    <xf numFmtId="9" fontId="8" fillId="16" borderId="23" xfId="2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 vertical="center" wrapText="1" readingOrder="2"/>
    </xf>
    <xf numFmtId="0" fontId="8" fillId="16" borderId="7" xfId="0" applyFont="1" applyFill="1" applyBorder="1" applyAlignment="1">
      <alignment horizontal="center" vertical="center" wrapText="1" readingOrder="2"/>
    </xf>
    <xf numFmtId="0" fontId="8" fillId="16" borderId="9" xfId="0" applyFont="1" applyFill="1" applyBorder="1" applyAlignment="1">
      <alignment horizontal="center" vertical="center" wrapText="1" readingOrder="2"/>
    </xf>
    <xf numFmtId="9" fontId="8" fillId="6" borderId="25" xfId="2" applyFont="1" applyFill="1" applyBorder="1" applyAlignment="1">
      <alignment horizontal="center" vertical="center" readingOrder="2"/>
    </xf>
    <xf numFmtId="0" fontId="8" fillId="15" borderId="16" xfId="0" applyFont="1" applyFill="1" applyBorder="1" applyAlignment="1">
      <alignment horizontal="center" vertical="center" wrapText="1" readingOrder="2"/>
    </xf>
    <xf numFmtId="0" fontId="8" fillId="15" borderId="28" xfId="0" applyFont="1" applyFill="1" applyBorder="1" applyAlignment="1">
      <alignment horizontal="center" vertical="center" wrapText="1" readingOrder="2"/>
    </xf>
    <xf numFmtId="0" fontId="8" fillId="16" borderId="5" xfId="0" applyFont="1" applyFill="1" applyBorder="1" applyAlignment="1">
      <alignment horizontal="center" vertical="center" wrapText="1" readingOrder="2"/>
    </xf>
    <xf numFmtId="0" fontId="8" fillId="16" borderId="8" xfId="0" applyFont="1" applyFill="1" applyBorder="1" applyAlignment="1">
      <alignment horizontal="center" vertical="center" wrapText="1" readingOrder="2"/>
    </xf>
    <xf numFmtId="9" fontId="8" fillId="16" borderId="23" xfId="2" applyFont="1" applyFill="1" applyBorder="1" applyAlignment="1">
      <alignment horizontal="center" vertical="center"/>
    </xf>
    <xf numFmtId="9" fontId="8" fillId="16" borderId="25" xfId="2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9" fontId="9" fillId="16" borderId="22" xfId="2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16" borderId="24" xfId="0" applyFont="1" applyFill="1" applyBorder="1" applyAlignment="1">
      <alignment horizontal="center" vertical="center" readingOrder="2"/>
    </xf>
    <xf numFmtId="0" fontId="8" fillId="16" borderId="9" xfId="0" applyFont="1" applyFill="1" applyBorder="1" applyAlignment="1">
      <alignment horizontal="center" vertical="center" readingOrder="2"/>
    </xf>
    <xf numFmtId="9" fontId="8" fillId="16" borderId="25" xfId="2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readingOrder="2"/>
    </xf>
    <xf numFmtId="0" fontId="8" fillId="3" borderId="8" xfId="0" applyFont="1" applyFill="1" applyBorder="1" applyAlignment="1">
      <alignment horizontal="center" vertical="center" readingOrder="2"/>
    </xf>
    <xf numFmtId="9" fontId="8" fillId="3" borderId="22" xfId="2" applyFont="1" applyFill="1" applyBorder="1" applyAlignment="1">
      <alignment horizontal="center" vertical="center" readingOrder="2"/>
    </xf>
    <xf numFmtId="0" fontId="8" fillId="3" borderId="3" xfId="0" applyFont="1" applyFill="1" applyBorder="1" applyAlignment="1">
      <alignment horizontal="center" vertical="center" readingOrder="2"/>
    </xf>
    <xf numFmtId="0" fontId="8" fillId="3" borderId="7" xfId="0" applyFont="1" applyFill="1" applyBorder="1" applyAlignment="1">
      <alignment horizontal="center" vertical="center" readingOrder="2"/>
    </xf>
    <xf numFmtId="9" fontId="8" fillId="3" borderId="23" xfId="2" applyFont="1" applyFill="1" applyBorder="1" applyAlignment="1">
      <alignment horizontal="center" vertical="center" readingOrder="2"/>
    </xf>
    <xf numFmtId="9" fontId="8" fillId="3" borderId="25" xfId="2" applyFont="1" applyFill="1" applyBorder="1" applyAlignment="1">
      <alignment horizontal="center" vertical="center" readingOrder="2"/>
    </xf>
    <xf numFmtId="0" fontId="9" fillId="9" borderId="8" xfId="0" applyFont="1" applyFill="1" applyBorder="1" applyAlignment="1">
      <alignment horizontal="center" vertical="center" wrapText="1" readingOrder="2"/>
    </xf>
    <xf numFmtId="9" fontId="9" fillId="9" borderId="22" xfId="2" applyFont="1" applyFill="1" applyBorder="1" applyAlignment="1">
      <alignment horizontal="center" vertical="center" readingOrder="2"/>
    </xf>
    <xf numFmtId="0" fontId="9" fillId="8" borderId="5" xfId="0" applyFont="1" applyFill="1" applyBorder="1" applyAlignment="1">
      <alignment horizontal="center" vertical="center" wrapText="1" readingOrder="2"/>
    </xf>
    <xf numFmtId="0" fontId="9" fillId="8" borderId="8" xfId="0" applyFont="1" applyFill="1" applyBorder="1" applyAlignment="1">
      <alignment horizontal="center" vertical="center" wrapText="1" readingOrder="2"/>
    </xf>
    <xf numFmtId="0" fontId="9" fillId="19" borderId="5" xfId="0" applyFont="1" applyFill="1" applyBorder="1" applyAlignment="1">
      <alignment horizontal="center" vertical="center" wrapText="1" readingOrder="2"/>
    </xf>
    <xf numFmtId="0" fontId="9" fillId="19" borderId="8" xfId="0" applyFont="1" applyFill="1" applyBorder="1" applyAlignment="1">
      <alignment horizontal="center" vertical="center" wrapText="1" readingOrder="2"/>
    </xf>
    <xf numFmtId="9" fontId="9" fillId="19" borderId="22" xfId="2" applyFont="1" applyFill="1" applyBorder="1" applyAlignment="1">
      <alignment horizontal="center" vertical="center" readingOrder="2"/>
    </xf>
    <xf numFmtId="0" fontId="9" fillId="6" borderId="5" xfId="0" applyFont="1" applyFill="1" applyBorder="1" applyAlignment="1">
      <alignment horizontal="center" vertical="center" wrapText="1" readingOrder="2"/>
    </xf>
    <xf numFmtId="0" fontId="9" fillId="6" borderId="8" xfId="0" applyFont="1" applyFill="1" applyBorder="1" applyAlignment="1">
      <alignment horizontal="center" vertical="center" wrapText="1" readingOrder="2"/>
    </xf>
    <xf numFmtId="0" fontId="9" fillId="12" borderId="5" xfId="0" applyFont="1" applyFill="1" applyBorder="1" applyAlignment="1">
      <alignment horizontal="center" vertical="center" wrapText="1" readingOrder="2"/>
    </xf>
    <xf numFmtId="0" fontId="9" fillId="12" borderId="8" xfId="0" applyFont="1" applyFill="1" applyBorder="1" applyAlignment="1">
      <alignment horizontal="center" vertical="center" wrapText="1" readingOrder="2"/>
    </xf>
    <xf numFmtId="0" fontId="9" fillId="15" borderId="5" xfId="0" applyFont="1" applyFill="1" applyBorder="1" applyAlignment="1">
      <alignment horizontal="center" vertical="center" wrapText="1" readingOrder="2"/>
    </xf>
    <xf numFmtId="0" fontId="9" fillId="15" borderId="8" xfId="0" applyFont="1" applyFill="1" applyBorder="1" applyAlignment="1">
      <alignment horizontal="center" vertical="center" wrapText="1" readingOrder="2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9" borderId="9" xfId="0" applyFont="1" applyFill="1" applyBorder="1" applyAlignment="1">
      <alignment horizontal="center" vertical="center" readingOrder="2"/>
    </xf>
    <xf numFmtId="9" fontId="9" fillId="9" borderId="25" xfId="2" applyFont="1" applyFill="1" applyBorder="1" applyAlignment="1">
      <alignment horizontal="center" vertical="center" readingOrder="2"/>
    </xf>
    <xf numFmtId="0" fontId="9" fillId="8" borderId="24" xfId="0" applyFont="1" applyFill="1" applyBorder="1" applyAlignment="1">
      <alignment horizontal="center" vertical="center" wrapText="1" readingOrder="2"/>
    </xf>
    <xf numFmtId="0" fontId="9" fillId="8" borderId="9" xfId="0" applyFont="1" applyFill="1" applyBorder="1" applyAlignment="1">
      <alignment horizontal="center" vertical="center" wrapText="1" readingOrder="2"/>
    </xf>
    <xf numFmtId="0" fontId="9" fillId="3" borderId="24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0" fontId="8" fillId="13" borderId="2" xfId="0" applyFont="1" applyFill="1" applyBorder="1" applyAlignment="1"/>
    <xf numFmtId="0" fontId="8" fillId="13" borderId="0" xfId="0" applyFont="1" applyFill="1" applyBorder="1" applyAlignment="1"/>
    <xf numFmtId="0" fontId="8" fillId="10" borderId="27" xfId="0" applyFont="1" applyFill="1" applyBorder="1" applyAlignment="1">
      <alignment horizontal="right" vertical="center" wrapText="1" readingOrder="2"/>
    </xf>
    <xf numFmtId="0" fontId="9" fillId="7" borderId="19" xfId="0" applyFont="1" applyFill="1" applyBorder="1" applyAlignment="1">
      <alignment horizontal="center" vertical="center" wrapText="1" readingOrder="2"/>
    </xf>
    <xf numFmtId="0" fontId="9" fillId="9" borderId="19" xfId="0" applyFont="1" applyFill="1" applyBorder="1" applyAlignment="1">
      <alignment horizontal="center" vertical="center" wrapText="1" readingOrder="2"/>
    </xf>
    <xf numFmtId="0" fontId="9" fillId="6" borderId="26" xfId="0" applyFont="1" applyFill="1" applyBorder="1" applyAlignment="1">
      <alignment horizontal="center" vertical="center" wrapText="1" readingOrder="2"/>
    </xf>
    <xf numFmtId="0" fontId="9" fillId="6" borderId="19" xfId="0" applyFont="1" applyFill="1" applyBorder="1" applyAlignment="1">
      <alignment horizontal="center" vertical="center" wrapText="1" readingOrder="2"/>
    </xf>
    <xf numFmtId="9" fontId="9" fillId="6" borderId="27" xfId="2" applyFont="1" applyFill="1" applyBorder="1" applyAlignment="1">
      <alignment horizontal="center" vertical="center" readingOrder="2"/>
    </xf>
    <xf numFmtId="0" fontId="9" fillId="18" borderId="8" xfId="0" applyFont="1" applyFill="1" applyBorder="1" applyAlignment="1">
      <alignment horizontal="center" vertical="center" wrapText="1" readingOrder="2"/>
    </xf>
    <xf numFmtId="9" fontId="9" fillId="18" borderId="22" xfId="2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right" vertical="center" wrapText="1" readingOrder="2"/>
    </xf>
    <xf numFmtId="0" fontId="9" fillId="7" borderId="14" xfId="0" applyFont="1" applyFill="1" applyBorder="1" applyAlignment="1">
      <alignment horizontal="center" vertical="center" wrapText="1" readingOrder="2"/>
    </xf>
    <xf numFmtId="0" fontId="9" fillId="7" borderId="7" xfId="0" applyFont="1" applyFill="1" applyBorder="1" applyAlignment="1">
      <alignment horizontal="center" vertical="center" wrapText="1" readingOrder="2"/>
    </xf>
    <xf numFmtId="0" fontId="9" fillId="9" borderId="5" xfId="0" applyFont="1" applyFill="1" applyBorder="1" applyAlignment="1">
      <alignment horizontal="center" vertical="center" wrapText="1" readingOrder="2"/>
    </xf>
    <xf numFmtId="9" fontId="9" fillId="9" borderId="17" xfId="2" applyFont="1" applyFill="1" applyBorder="1" applyAlignment="1">
      <alignment horizontal="center" vertical="center" readingOrder="2"/>
    </xf>
    <xf numFmtId="0" fontId="9" fillId="8" borderId="3" xfId="0" applyFont="1" applyFill="1" applyBorder="1" applyAlignment="1">
      <alignment horizontal="center" vertical="center" wrapText="1" readingOrder="2"/>
    </xf>
    <xf numFmtId="0" fontId="9" fillId="8" borderId="7" xfId="0" applyFont="1" applyFill="1" applyBorder="1" applyAlignment="1">
      <alignment horizontal="center" vertical="center" wrapText="1" readingOrder="2"/>
    </xf>
    <xf numFmtId="9" fontId="9" fillId="8" borderId="23" xfId="2" applyFont="1" applyFill="1" applyBorder="1" applyAlignment="1">
      <alignment horizontal="center" vertical="center"/>
    </xf>
    <xf numFmtId="0" fontId="9" fillId="15" borderId="26" xfId="0" applyFont="1" applyFill="1" applyBorder="1" applyAlignment="1">
      <alignment horizontal="center" vertical="center" wrapText="1" readingOrder="2"/>
    </xf>
    <xf numFmtId="0" fontId="9" fillId="18" borderId="7" xfId="0" applyFont="1" applyFill="1" applyBorder="1" applyAlignment="1">
      <alignment horizontal="center" vertical="center" wrapText="1" readingOrder="2"/>
    </xf>
    <xf numFmtId="9" fontId="9" fillId="18" borderId="23" xfId="2" applyFont="1" applyFill="1" applyBorder="1" applyAlignment="1">
      <alignment horizontal="center" vertical="center"/>
    </xf>
    <xf numFmtId="0" fontId="9" fillId="19" borderId="7" xfId="0" applyFont="1" applyFill="1" applyBorder="1" applyAlignment="1">
      <alignment horizontal="center" vertical="center" wrapText="1" readingOrder="2"/>
    </xf>
    <xf numFmtId="0" fontId="9" fillId="12" borderId="28" xfId="0" applyFont="1" applyFill="1" applyBorder="1" applyAlignment="1">
      <alignment horizontal="center" vertical="center" wrapText="1" readingOrder="2"/>
    </xf>
    <xf numFmtId="0" fontId="9" fillId="3" borderId="26" xfId="0" applyFont="1" applyFill="1" applyBorder="1" applyAlignment="1">
      <alignment horizontal="center" vertical="center" wrapText="1" readingOrder="2"/>
    </xf>
    <xf numFmtId="0" fontId="9" fillId="3" borderId="19" xfId="0" applyFont="1" applyFill="1" applyBorder="1" applyAlignment="1">
      <alignment horizontal="center" vertical="center" wrapText="1" readingOrder="2"/>
    </xf>
    <xf numFmtId="0" fontId="8" fillId="10" borderId="18" xfId="0" applyFont="1" applyFill="1" applyBorder="1" applyAlignment="1">
      <alignment horizontal="right" vertical="center" wrapText="1" readingOrder="2"/>
    </xf>
    <xf numFmtId="9" fontId="9" fillId="18" borderId="25" xfId="2" applyFont="1" applyFill="1" applyBorder="1" applyAlignment="1">
      <alignment horizontal="center" vertical="center"/>
    </xf>
    <xf numFmtId="0" fontId="8" fillId="13" borderId="45" xfId="0" applyFont="1" applyFill="1" applyBorder="1" applyAlignment="1">
      <alignment vertical="center"/>
    </xf>
    <xf numFmtId="0" fontId="8" fillId="13" borderId="2" xfId="0" applyFont="1" applyFill="1" applyBorder="1" applyAlignment="1">
      <alignment vertical="center"/>
    </xf>
    <xf numFmtId="0" fontId="8" fillId="13" borderId="0" xfId="0" applyFont="1" applyFill="1" applyBorder="1" applyAlignment="1">
      <alignment vertical="center"/>
    </xf>
    <xf numFmtId="0" fontId="9" fillId="7" borderId="32" xfId="0" applyFont="1" applyFill="1" applyBorder="1" applyAlignment="1">
      <alignment horizontal="center" vertical="center" wrapText="1" readingOrder="2"/>
    </xf>
    <xf numFmtId="9" fontId="9" fillId="9" borderId="27" xfId="2" applyFont="1" applyFill="1" applyBorder="1" applyAlignment="1">
      <alignment horizontal="center" vertical="center" readingOrder="2"/>
    </xf>
    <xf numFmtId="9" fontId="9" fillId="8" borderId="22" xfId="2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 readingOrder="2"/>
    </xf>
    <xf numFmtId="9" fontId="9" fillId="7" borderId="18" xfId="2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 wrapText="1" readingOrder="2"/>
    </xf>
    <xf numFmtId="9" fontId="9" fillId="9" borderId="23" xfId="2" applyFont="1" applyFill="1" applyBorder="1" applyAlignment="1">
      <alignment horizontal="center" vertical="center" readingOrder="2"/>
    </xf>
    <xf numFmtId="0" fontId="9" fillId="18" borderId="9" xfId="0" applyFont="1" applyFill="1" applyBorder="1" applyAlignment="1">
      <alignment horizontal="center" vertical="center" wrapText="1" readingOrder="2"/>
    </xf>
    <xf numFmtId="0" fontId="9" fillId="9" borderId="3" xfId="0" applyFont="1" applyFill="1" applyBorder="1" applyAlignment="1">
      <alignment horizontal="center" vertical="center" wrapText="1" readingOrder="2"/>
    </xf>
    <xf numFmtId="0" fontId="9" fillId="6" borderId="14" xfId="0" applyFont="1" applyFill="1" applyBorder="1" applyAlignment="1">
      <alignment horizontal="center" vertical="center" wrapText="1" readingOrder="2"/>
    </xf>
    <xf numFmtId="0" fontId="9" fillId="6" borderId="3" xfId="0" applyFont="1" applyFill="1" applyBorder="1" applyAlignment="1">
      <alignment horizontal="center" vertical="center" wrapText="1" readingOrder="2"/>
    </xf>
    <xf numFmtId="0" fontId="9" fillId="7" borderId="15" xfId="0" applyFont="1" applyFill="1" applyBorder="1" applyAlignment="1">
      <alignment horizontal="center" vertical="center" wrapText="1" readingOrder="2"/>
    </xf>
    <xf numFmtId="0" fontId="9" fillId="7" borderId="9" xfId="0" applyFont="1" applyFill="1" applyBorder="1" applyAlignment="1">
      <alignment horizontal="center" vertical="center" wrapText="1" readingOrder="2"/>
    </xf>
    <xf numFmtId="0" fontId="9" fillId="9" borderId="24" xfId="0" applyFont="1" applyFill="1" applyBorder="1" applyAlignment="1">
      <alignment horizontal="center" vertical="center" wrapText="1" readingOrder="2"/>
    </xf>
    <xf numFmtId="0" fontId="9" fillId="9" borderId="9" xfId="0" applyFont="1" applyFill="1" applyBorder="1" applyAlignment="1">
      <alignment horizontal="center" vertical="center" wrapText="1" readingOrder="2"/>
    </xf>
    <xf numFmtId="0" fontId="9" fillId="6" borderId="15" xfId="0" applyFont="1" applyFill="1" applyBorder="1" applyAlignment="1">
      <alignment horizontal="center" vertical="center" wrapText="1" readingOrder="2"/>
    </xf>
    <xf numFmtId="0" fontId="7" fillId="13" borderId="6" xfId="0" applyFont="1" applyFill="1" applyBorder="1" applyAlignment="1">
      <alignment vertical="center"/>
    </xf>
    <xf numFmtId="0" fontId="7" fillId="13" borderId="34" xfId="0" applyFont="1" applyFill="1" applyBorder="1" applyAlignment="1">
      <alignment vertical="center"/>
    </xf>
    <xf numFmtId="0" fontId="8" fillId="20" borderId="3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right" vertical="top" wrapText="1" readingOrder="2"/>
    </xf>
    <xf numFmtId="9" fontId="8" fillId="21" borderId="23" xfId="2" applyFont="1" applyFill="1" applyBorder="1" applyAlignment="1">
      <alignment horizontal="center" vertical="center" readingOrder="2"/>
    </xf>
    <xf numFmtId="0" fontId="8" fillId="20" borderId="3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right" vertical="top" wrapText="1" readingOrder="2"/>
    </xf>
    <xf numFmtId="0" fontId="8" fillId="21" borderId="3" xfId="0" applyFont="1" applyFill="1" applyBorder="1" applyAlignment="1">
      <alignment horizontal="center" vertical="center" readingOrder="2"/>
    </xf>
    <xf numFmtId="0" fontId="9" fillId="21" borderId="8" xfId="0" applyFont="1" applyFill="1" applyBorder="1" applyAlignment="1">
      <alignment horizontal="center" vertical="center" wrapText="1" readingOrder="2"/>
    </xf>
    <xf numFmtId="9" fontId="9" fillId="3" borderId="21" xfId="2" applyFont="1" applyFill="1" applyBorder="1" applyAlignment="1">
      <alignment horizontal="center" vertical="center" readingOrder="2"/>
    </xf>
    <xf numFmtId="0" fontId="9" fillId="21" borderId="7" xfId="0" applyFont="1" applyFill="1" applyBorder="1" applyAlignment="1">
      <alignment horizontal="center" vertical="center" wrapText="1" readingOrder="2"/>
    </xf>
    <xf numFmtId="9" fontId="9" fillId="3" borderId="30" xfId="2" applyFont="1" applyFill="1" applyBorder="1" applyAlignment="1">
      <alignment horizontal="center" vertical="center" readingOrder="2"/>
    </xf>
    <xf numFmtId="0" fontId="9" fillId="21" borderId="28" xfId="0" applyFont="1" applyFill="1" applyBorder="1" applyAlignment="1">
      <alignment horizontal="center" vertical="center" wrapText="1" readingOrder="2"/>
    </xf>
    <xf numFmtId="0" fontId="9" fillId="21" borderId="19" xfId="0" applyFont="1" applyFill="1" applyBorder="1" applyAlignment="1">
      <alignment horizontal="center" vertical="center" wrapText="1" readingOrder="2"/>
    </xf>
    <xf numFmtId="0" fontId="7" fillId="13" borderId="1" xfId="0" applyFont="1" applyFill="1" applyBorder="1" applyAlignment="1">
      <alignment vertical="center"/>
    </xf>
    <xf numFmtId="0" fontId="8" fillId="8" borderId="28" xfId="0" applyFont="1" applyFill="1" applyBorder="1" applyAlignment="1">
      <alignment horizontal="center" vertical="center" wrapText="1" readingOrder="2"/>
    </xf>
    <xf numFmtId="0" fontId="7" fillId="13" borderId="45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15" fillId="0" borderId="0" xfId="0" applyFont="1"/>
    <xf numFmtId="164" fontId="5" fillId="0" borderId="0" xfId="0" applyNumberFormat="1" applyFont="1"/>
    <xf numFmtId="0" fontId="15" fillId="0" borderId="0" xfId="0" applyFont="1" applyAlignment="1"/>
    <xf numFmtId="0" fontId="5" fillId="0" borderId="0" xfId="0" applyFont="1" applyAlignment="1"/>
    <xf numFmtId="0" fontId="8" fillId="6" borderId="3" xfId="0" applyFont="1" applyFill="1" applyBorder="1" applyAlignment="1">
      <alignment horizontal="center" vertical="center" wrapText="1" readingOrder="2"/>
    </xf>
    <xf numFmtId="0" fontId="7" fillId="22" borderId="0" xfId="0" applyFont="1" applyFill="1" applyBorder="1" applyAlignment="1">
      <alignment vertical="center"/>
    </xf>
    <xf numFmtId="0" fontId="7" fillId="22" borderId="6" xfId="0" applyFont="1" applyFill="1" applyBorder="1" applyAlignment="1">
      <alignment vertical="center"/>
    </xf>
    <xf numFmtId="0" fontId="7" fillId="22" borderId="6" xfId="0" applyFont="1" applyFill="1" applyBorder="1" applyAlignment="1">
      <alignment horizontal="right" vertical="center"/>
    </xf>
    <xf numFmtId="0" fontId="7" fillId="22" borderId="0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 readingOrder="2"/>
    </xf>
    <xf numFmtId="0" fontId="8" fillId="3" borderId="49" xfId="0" applyFont="1" applyFill="1" applyBorder="1" applyAlignment="1">
      <alignment horizontal="center" vertical="center" wrapText="1" readingOrder="2"/>
    </xf>
    <xf numFmtId="0" fontId="8" fillId="3" borderId="35" xfId="0" applyFont="1" applyFill="1" applyBorder="1" applyAlignment="1">
      <alignment horizontal="center" vertical="center" wrapText="1" readingOrder="2"/>
    </xf>
    <xf numFmtId="0" fontId="8" fillId="3" borderId="0" xfId="0" applyFont="1" applyFill="1" applyBorder="1" applyAlignment="1">
      <alignment horizontal="center" vertical="center" wrapText="1" readingOrder="2"/>
    </xf>
    <xf numFmtId="0" fontId="8" fillId="3" borderId="11" xfId="0" applyFont="1" applyFill="1" applyBorder="1" applyAlignment="1">
      <alignment horizontal="center" vertical="center" wrapText="1" readingOrder="2"/>
    </xf>
    <xf numFmtId="0" fontId="8" fillId="3" borderId="39" xfId="0" applyFont="1" applyFill="1" applyBorder="1" applyAlignment="1">
      <alignment horizontal="center" vertical="center" wrapText="1" readingOrder="2"/>
    </xf>
    <xf numFmtId="0" fontId="8" fillId="3" borderId="45" xfId="0" applyFont="1" applyFill="1" applyBorder="1" applyAlignment="1">
      <alignment horizontal="center" vertical="center" wrapText="1" readingOrder="2"/>
    </xf>
    <xf numFmtId="0" fontId="8" fillId="3" borderId="50" xfId="0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 wrapText="1" readingOrder="2"/>
    </xf>
    <xf numFmtId="0" fontId="8" fillId="7" borderId="6" xfId="0" applyFont="1" applyFill="1" applyBorder="1" applyAlignment="1">
      <alignment horizontal="center" vertical="center" wrapText="1" readingOrder="2"/>
    </xf>
    <xf numFmtId="0" fontId="8" fillId="7" borderId="49" xfId="0" applyFont="1" applyFill="1" applyBorder="1" applyAlignment="1">
      <alignment horizontal="center" vertical="center" wrapText="1" readingOrder="2"/>
    </xf>
    <xf numFmtId="0" fontId="8" fillId="7" borderId="35" xfId="0" applyFont="1" applyFill="1" applyBorder="1" applyAlignment="1">
      <alignment horizontal="center" vertical="center" wrapText="1" readingOrder="2"/>
    </xf>
    <xf numFmtId="0" fontId="8" fillId="7" borderId="0" xfId="0" applyFont="1" applyFill="1" applyBorder="1" applyAlignment="1">
      <alignment horizontal="center" vertical="center" wrapText="1" readingOrder="2"/>
    </xf>
    <xf numFmtId="0" fontId="8" fillId="7" borderId="11" xfId="0" applyFont="1" applyFill="1" applyBorder="1" applyAlignment="1">
      <alignment horizontal="center" vertical="center" wrapText="1" readingOrder="2"/>
    </xf>
    <xf numFmtId="0" fontId="8" fillId="7" borderId="39" xfId="0" applyFont="1" applyFill="1" applyBorder="1" applyAlignment="1">
      <alignment horizontal="center" vertical="center" wrapText="1" readingOrder="2"/>
    </xf>
    <xf numFmtId="0" fontId="8" fillId="7" borderId="45" xfId="0" applyFont="1" applyFill="1" applyBorder="1" applyAlignment="1">
      <alignment horizontal="center" vertical="center" wrapText="1" readingOrder="2"/>
    </xf>
    <xf numFmtId="0" fontId="8" fillId="7" borderId="50" xfId="0" applyFont="1" applyFill="1" applyBorder="1" applyAlignment="1">
      <alignment horizontal="center" vertical="center" wrapText="1" readingOrder="2"/>
    </xf>
    <xf numFmtId="0" fontId="5" fillId="6" borderId="6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8" fillId="9" borderId="48" xfId="0" applyFont="1" applyFill="1" applyBorder="1" applyAlignment="1">
      <alignment horizontal="center" vertical="center" readingOrder="2"/>
    </xf>
    <xf numFmtId="0" fontId="8" fillId="9" borderId="6" xfId="0" applyFont="1" applyFill="1" applyBorder="1" applyAlignment="1">
      <alignment horizontal="center" vertical="center" readingOrder="2"/>
    </xf>
    <xf numFmtId="0" fontId="8" fillId="9" borderId="49" xfId="0" applyFont="1" applyFill="1" applyBorder="1" applyAlignment="1">
      <alignment horizontal="center" vertical="center" readingOrder="2"/>
    </xf>
    <xf numFmtId="0" fontId="8" fillId="9" borderId="35" xfId="0" applyFont="1" applyFill="1" applyBorder="1" applyAlignment="1">
      <alignment horizontal="center" vertical="center" readingOrder="2"/>
    </xf>
    <xf numFmtId="0" fontId="8" fillId="9" borderId="0" xfId="0" applyFont="1" applyFill="1" applyBorder="1" applyAlignment="1">
      <alignment horizontal="center" vertical="center" readingOrder="2"/>
    </xf>
    <xf numFmtId="0" fontId="8" fillId="9" borderId="11" xfId="0" applyFont="1" applyFill="1" applyBorder="1" applyAlignment="1">
      <alignment horizontal="center" vertical="center" readingOrder="2"/>
    </xf>
    <xf numFmtId="0" fontId="8" fillId="9" borderId="39" xfId="0" applyFont="1" applyFill="1" applyBorder="1" applyAlignment="1">
      <alignment horizontal="center" vertical="center" readingOrder="2"/>
    </xf>
    <xf numFmtId="0" fontId="8" fillId="9" borderId="45" xfId="0" applyFont="1" applyFill="1" applyBorder="1" applyAlignment="1">
      <alignment horizontal="center" vertical="center" readingOrder="2"/>
    </xf>
    <xf numFmtId="0" fontId="8" fillId="9" borderId="50" xfId="0" applyFont="1" applyFill="1" applyBorder="1" applyAlignment="1">
      <alignment horizontal="center" vertical="center" readingOrder="2"/>
    </xf>
    <xf numFmtId="0" fontId="8" fillId="16" borderId="6" xfId="0" applyFont="1" applyFill="1" applyBorder="1" applyAlignment="1">
      <alignment horizontal="center" vertical="center" wrapText="1"/>
    </xf>
    <xf numFmtId="0" fontId="8" fillId="16" borderId="49" xfId="0" applyFont="1" applyFill="1" applyBorder="1" applyAlignment="1">
      <alignment horizontal="center" vertical="center" wrapText="1"/>
    </xf>
    <xf numFmtId="0" fontId="8" fillId="16" borderId="35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39" xfId="0" applyFont="1" applyFill="1" applyBorder="1" applyAlignment="1">
      <alignment horizontal="center" vertical="center" wrapText="1"/>
    </xf>
    <xf numFmtId="0" fontId="8" fillId="16" borderId="45" xfId="0" applyFont="1" applyFill="1" applyBorder="1" applyAlignment="1">
      <alignment horizontal="center" vertical="center" wrapText="1"/>
    </xf>
    <xf numFmtId="0" fontId="8" fillId="16" borderId="50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/>
    </xf>
    <xf numFmtId="0" fontId="8" fillId="16" borderId="49" xfId="0" applyFont="1" applyFill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center" vertical="center"/>
    </xf>
    <xf numFmtId="0" fontId="8" fillId="16" borderId="11" xfId="0" applyFont="1" applyFill="1" applyBorder="1" applyAlignment="1">
      <alignment horizontal="center" vertical="center"/>
    </xf>
    <xf numFmtId="0" fontId="8" fillId="16" borderId="39" xfId="0" applyFont="1" applyFill="1" applyBorder="1" applyAlignment="1">
      <alignment horizontal="center" vertical="center"/>
    </xf>
    <xf numFmtId="0" fontId="8" fillId="16" borderId="45" xfId="0" applyFont="1" applyFill="1" applyBorder="1" applyAlignment="1">
      <alignment horizontal="center" vertical="center"/>
    </xf>
    <xf numFmtId="0" fontId="8" fillId="16" borderId="50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 readingOrder="2"/>
    </xf>
    <xf numFmtId="0" fontId="7" fillId="13" borderId="2" xfId="0" applyFont="1" applyFill="1" applyBorder="1" applyAlignment="1">
      <alignment horizontal="right" vertical="center"/>
    </xf>
    <xf numFmtId="0" fontId="7" fillId="13" borderId="6" xfId="0" applyFont="1" applyFill="1" applyBorder="1" applyAlignment="1">
      <alignment horizontal="right" vertical="center"/>
    </xf>
    <xf numFmtId="0" fontId="7" fillId="13" borderId="34" xfId="0" applyFont="1" applyFill="1" applyBorder="1" applyAlignment="1">
      <alignment horizontal="right" vertical="center"/>
    </xf>
    <xf numFmtId="0" fontId="7" fillId="13" borderId="45" xfId="0" applyFont="1" applyFill="1" applyBorder="1" applyAlignment="1">
      <alignment horizontal="right" vertical="center"/>
    </xf>
    <xf numFmtId="0" fontId="7" fillId="13" borderId="41" xfId="0" applyFont="1" applyFill="1" applyBorder="1" applyAlignment="1">
      <alignment horizontal="right" vertical="center"/>
    </xf>
    <xf numFmtId="0" fontId="10" fillId="10" borderId="54" xfId="0" applyFont="1" applyFill="1" applyBorder="1" applyAlignment="1">
      <alignment vertical="center" wrapText="1" readingOrder="2"/>
    </xf>
    <xf numFmtId="0" fontId="10" fillId="4" borderId="55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17" borderId="55" xfId="0" applyFont="1" applyFill="1" applyBorder="1" applyAlignment="1">
      <alignment horizontal="center" vertical="center" wrapText="1"/>
    </xf>
    <xf numFmtId="0" fontId="10" fillId="21" borderId="55" xfId="0" applyFont="1" applyFill="1" applyBorder="1" applyAlignment="1">
      <alignment horizontal="center" vertical="center" wrapText="1"/>
    </xf>
    <xf numFmtId="0" fontId="10" fillId="21" borderId="45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Font="1" applyAlignment="1"/>
    <xf numFmtId="0" fontId="8" fillId="10" borderId="37" xfId="0" applyFont="1" applyFill="1" applyBorder="1" applyAlignment="1">
      <alignment vertical="center" readingOrder="2"/>
    </xf>
    <xf numFmtId="0" fontId="8" fillId="7" borderId="2" xfId="0" applyFont="1" applyFill="1" applyBorder="1" applyAlignment="1">
      <alignment vertical="center" readingOrder="2"/>
    </xf>
    <xf numFmtId="0" fontId="8" fillId="7" borderId="40" xfId="0" applyFont="1" applyFill="1" applyBorder="1" applyAlignment="1">
      <alignment vertical="center" readingOrder="2"/>
    </xf>
    <xf numFmtId="0" fontId="8" fillId="9" borderId="46" xfId="0" applyFont="1" applyFill="1" applyBorder="1" applyAlignment="1">
      <alignment vertical="center" readingOrder="2"/>
    </xf>
    <xf numFmtId="0" fontId="8" fillId="9" borderId="2" xfId="0" applyFont="1" applyFill="1" applyBorder="1" applyAlignment="1">
      <alignment vertical="center" readingOrder="2"/>
    </xf>
    <xf numFmtId="0" fontId="8" fillId="19" borderId="38" xfId="0" applyFont="1" applyFill="1" applyBorder="1" applyAlignment="1">
      <alignment vertical="center" readingOrder="2"/>
    </xf>
    <xf numFmtId="0" fontId="8" fillId="6" borderId="2" xfId="0" applyFont="1" applyFill="1" applyBorder="1" applyAlignment="1">
      <alignment vertical="center" readingOrder="2"/>
    </xf>
    <xf numFmtId="0" fontId="8" fillId="6" borderId="40" xfId="0" applyFont="1" applyFill="1" applyBorder="1" applyAlignment="1">
      <alignment vertical="center" readingOrder="2"/>
    </xf>
    <xf numFmtId="0" fontId="8" fillId="12" borderId="1" xfId="0" applyFont="1" applyFill="1" applyBorder="1" applyAlignment="1">
      <alignment vertical="center" readingOrder="2"/>
    </xf>
    <xf numFmtId="0" fontId="8" fillId="12" borderId="2" xfId="0" applyFont="1" applyFill="1" applyBorder="1" applyAlignment="1">
      <alignment vertical="center" readingOrder="2"/>
    </xf>
    <xf numFmtId="0" fontId="8" fillId="15" borderId="38" xfId="0" applyFont="1" applyFill="1" applyBorder="1" applyAlignment="1">
      <alignment vertical="center" readingOrder="2"/>
    </xf>
    <xf numFmtId="0" fontId="8" fillId="18" borderId="1" xfId="0" applyFont="1" applyFill="1" applyBorder="1" applyAlignment="1">
      <alignment vertical="center" readingOrder="2"/>
    </xf>
    <xf numFmtId="0" fontId="8" fillId="18" borderId="2" xfId="0" applyFont="1" applyFill="1" applyBorder="1" applyAlignment="1">
      <alignment vertical="center" readingOrder="2"/>
    </xf>
    <xf numFmtId="0" fontId="8" fillId="18" borderId="10" xfId="0" applyFont="1" applyFill="1" applyBorder="1" applyAlignment="1">
      <alignment vertical="center" readingOrder="2"/>
    </xf>
    <xf numFmtId="0" fontId="8" fillId="6" borderId="1" xfId="0" applyFont="1" applyFill="1" applyBorder="1" applyAlignment="1">
      <alignment vertical="center" readingOrder="2"/>
    </xf>
    <xf numFmtId="0" fontId="8" fillId="3" borderId="1" xfId="0" applyFont="1" applyFill="1" applyBorder="1" applyAlignment="1">
      <alignment vertical="center" readingOrder="2"/>
    </xf>
    <xf numFmtId="0" fontId="8" fillId="3" borderId="2" xfId="0" applyFont="1" applyFill="1" applyBorder="1" applyAlignment="1">
      <alignment vertical="center" readingOrder="2"/>
    </xf>
    <xf numFmtId="0" fontId="8" fillId="3" borderId="40" xfId="0" applyFont="1" applyFill="1" applyBorder="1" applyAlignment="1">
      <alignment vertical="center" readingOrder="2"/>
    </xf>
    <xf numFmtId="0" fontId="8" fillId="10" borderId="20" xfId="0" applyFont="1" applyFill="1" applyBorder="1" applyAlignment="1">
      <alignment horizontal="right" vertical="center" readingOrder="2"/>
    </xf>
    <xf numFmtId="0" fontId="8" fillId="8" borderId="7" xfId="0" applyFont="1" applyFill="1" applyBorder="1" applyAlignment="1">
      <alignment horizontal="right" vertical="center" readingOrder="2"/>
    </xf>
    <xf numFmtId="0" fontId="8" fillId="15" borderId="21" xfId="0" applyFont="1" applyFill="1" applyBorder="1" applyAlignment="1">
      <alignment horizontal="right" vertical="center" readingOrder="2"/>
    </xf>
    <xf numFmtId="0" fontId="8" fillId="15" borderId="38" xfId="0" applyFont="1" applyFill="1" applyBorder="1" applyAlignment="1">
      <alignment horizontal="right" vertical="center" readingOrder="2"/>
    </xf>
    <xf numFmtId="0" fontId="8" fillId="15" borderId="15" xfId="0" applyFont="1" applyFill="1" applyBorder="1" applyAlignment="1">
      <alignment horizontal="right" vertical="center" readingOrder="2"/>
    </xf>
    <xf numFmtId="0" fontId="5" fillId="0" borderId="0" xfId="0" applyFont="1" applyAlignment="1">
      <alignment horizontal="right"/>
    </xf>
    <xf numFmtId="0" fontId="8" fillId="7" borderId="23" xfId="0" applyFont="1" applyFill="1" applyBorder="1" applyAlignment="1">
      <alignment horizontal="center" vertical="center" wrapText="1" readingOrder="2"/>
    </xf>
    <xf numFmtId="0" fontId="8" fillId="10" borderId="30" xfId="0" applyFont="1" applyFill="1" applyBorder="1" applyAlignment="1">
      <alignment horizontal="right" vertical="center" wrapText="1" readingOrder="2"/>
    </xf>
    <xf numFmtId="0" fontId="8" fillId="7" borderId="5" xfId="0" applyFont="1" applyFill="1" applyBorder="1" applyAlignment="1">
      <alignment horizontal="center" vertical="center" readingOrder="2"/>
    </xf>
    <xf numFmtId="9" fontId="8" fillId="7" borderId="22" xfId="2" applyFont="1" applyFill="1" applyBorder="1" applyAlignment="1">
      <alignment horizontal="center"/>
    </xf>
    <xf numFmtId="9" fontId="8" fillId="7" borderId="23" xfId="2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 vertical="center" wrapText="1" readingOrder="2"/>
    </xf>
    <xf numFmtId="0" fontId="8" fillId="7" borderId="28" xfId="0" applyFont="1" applyFill="1" applyBorder="1" applyAlignment="1">
      <alignment horizontal="center" vertical="center" wrapText="1" readingOrder="2"/>
    </xf>
    <xf numFmtId="0" fontId="8" fillId="7" borderId="29" xfId="0" applyFont="1" applyFill="1" applyBorder="1" applyAlignment="1">
      <alignment horizontal="center" vertical="center" wrapText="1" readingOrder="2"/>
    </xf>
    <xf numFmtId="0" fontId="8" fillId="7" borderId="59" xfId="0" applyFont="1" applyFill="1" applyBorder="1" applyAlignment="1">
      <alignment horizontal="right" vertical="center" readingOrder="2"/>
    </xf>
    <xf numFmtId="0" fontId="8" fillId="7" borderId="38" xfId="0" applyFont="1" applyFill="1" applyBorder="1" applyAlignment="1">
      <alignment horizontal="right" vertical="center" readingOrder="2"/>
    </xf>
    <xf numFmtId="0" fontId="8" fillId="7" borderId="60" xfId="0" applyFont="1" applyFill="1" applyBorder="1" applyAlignment="1">
      <alignment horizontal="right" vertical="center" readingOrder="2"/>
    </xf>
    <xf numFmtId="0" fontId="10" fillId="23" borderId="55" xfId="0" applyFont="1" applyFill="1" applyBorder="1" applyAlignment="1">
      <alignment horizontal="center" vertical="center" wrapText="1"/>
    </xf>
    <xf numFmtId="0" fontId="10" fillId="23" borderId="45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 readingOrder="2"/>
    </xf>
    <xf numFmtId="0" fontId="8" fillId="8" borderId="16" xfId="0" applyFont="1" applyFill="1" applyBorder="1" applyAlignment="1">
      <alignment horizontal="center" vertical="center" wrapText="1" readingOrder="2"/>
    </xf>
    <xf numFmtId="0" fontId="8" fillId="8" borderId="14" xfId="0" applyFont="1" applyFill="1" applyBorder="1" applyAlignment="1">
      <alignment horizontal="right" vertical="center" readingOrder="2"/>
    </xf>
    <xf numFmtId="0" fontId="8" fillId="9" borderId="31" xfId="0" applyFont="1" applyFill="1" applyBorder="1" applyAlignment="1">
      <alignment horizontal="center" vertical="center" wrapText="1" readingOrder="2"/>
    </xf>
    <xf numFmtId="0" fontId="8" fillId="9" borderId="28" xfId="0" applyFont="1" applyFill="1" applyBorder="1" applyAlignment="1">
      <alignment horizontal="center" vertical="center" wrapText="1" readingOrder="2"/>
    </xf>
    <xf numFmtId="9" fontId="8" fillId="9" borderId="29" xfId="2" applyFont="1" applyFill="1" applyBorder="1" applyAlignment="1">
      <alignment horizontal="center" vertical="center" readingOrder="2"/>
    </xf>
    <xf numFmtId="0" fontId="8" fillId="9" borderId="59" xfId="0" applyFont="1" applyFill="1" applyBorder="1" applyAlignment="1">
      <alignment horizontal="right" vertical="center" readingOrder="2"/>
    </xf>
    <xf numFmtId="0" fontId="8" fillId="9" borderId="38" xfId="0" applyFont="1" applyFill="1" applyBorder="1" applyAlignment="1">
      <alignment horizontal="right" vertical="center" readingOrder="2"/>
    </xf>
    <xf numFmtId="0" fontId="8" fillId="9" borderId="60" xfId="0" applyFont="1" applyFill="1" applyBorder="1" applyAlignment="1">
      <alignment horizontal="right" vertical="center" readingOrder="2"/>
    </xf>
    <xf numFmtId="0" fontId="12" fillId="4" borderId="64" xfId="0" applyFont="1" applyFill="1" applyBorder="1" applyAlignment="1">
      <alignment horizontal="center" vertical="top" wrapText="1"/>
    </xf>
    <xf numFmtId="9" fontId="8" fillId="8" borderId="17" xfId="2" applyFont="1" applyFill="1" applyBorder="1" applyAlignment="1">
      <alignment horizontal="center" vertical="center"/>
    </xf>
    <xf numFmtId="9" fontId="8" fillId="8" borderId="20" xfId="2" applyFont="1" applyFill="1" applyBorder="1" applyAlignment="1">
      <alignment horizontal="center"/>
    </xf>
    <xf numFmtId="9" fontId="8" fillId="8" borderId="18" xfId="2" applyFont="1" applyFill="1" applyBorder="1" applyAlignment="1">
      <alignment horizontal="center"/>
    </xf>
    <xf numFmtId="0" fontId="8" fillId="8" borderId="20" xfId="0" applyFont="1" applyFill="1" applyBorder="1" applyAlignment="1">
      <alignment horizontal="right" vertical="center" readingOrder="2"/>
    </xf>
    <xf numFmtId="0" fontId="8" fillId="6" borderId="28" xfId="0" applyFont="1" applyFill="1" applyBorder="1" applyAlignment="1">
      <alignment horizontal="center" vertical="center" wrapText="1" readingOrder="2"/>
    </xf>
    <xf numFmtId="9" fontId="8" fillId="6" borderId="29" xfId="2" applyFont="1" applyFill="1" applyBorder="1" applyAlignment="1">
      <alignment horizontal="center" vertical="center" readingOrder="2"/>
    </xf>
    <xf numFmtId="0" fontId="8" fillId="6" borderId="59" xfId="0" applyFont="1" applyFill="1" applyBorder="1" applyAlignment="1">
      <alignment horizontal="right" vertical="center" readingOrder="2"/>
    </xf>
    <xf numFmtId="0" fontId="8" fillId="6" borderId="38" xfId="0" applyFont="1" applyFill="1" applyBorder="1" applyAlignment="1">
      <alignment horizontal="right" vertical="center" readingOrder="2"/>
    </xf>
    <xf numFmtId="0" fontId="8" fillId="6" borderId="60" xfId="0" applyFont="1" applyFill="1" applyBorder="1" applyAlignment="1">
      <alignment horizontal="right" vertical="center" readingOrder="2"/>
    </xf>
    <xf numFmtId="0" fontId="8" fillId="12" borderId="59" xfId="0" applyFont="1" applyFill="1" applyBorder="1" applyAlignment="1">
      <alignment horizontal="right" vertical="center" readingOrder="2"/>
    </xf>
    <xf numFmtId="0" fontId="8" fillId="12" borderId="38" xfId="0" applyFont="1" applyFill="1" applyBorder="1" applyAlignment="1">
      <alignment horizontal="right" vertical="center" readingOrder="2"/>
    </xf>
    <xf numFmtId="0" fontId="8" fillId="12" borderId="15" xfId="0" applyFont="1" applyFill="1" applyBorder="1" applyAlignment="1">
      <alignment horizontal="right" vertical="center" readingOrder="2"/>
    </xf>
    <xf numFmtId="0" fontId="12" fillId="17" borderId="64" xfId="0" applyFont="1" applyFill="1" applyBorder="1" applyAlignment="1">
      <alignment horizontal="center" vertical="top" wrapText="1"/>
    </xf>
    <xf numFmtId="9" fontId="8" fillId="16" borderId="22" xfId="2" applyFont="1" applyFill="1" applyBorder="1" applyAlignment="1">
      <alignment horizontal="center" vertical="center"/>
    </xf>
    <xf numFmtId="0" fontId="8" fillId="16" borderId="31" xfId="0" applyFont="1" applyFill="1" applyBorder="1" applyAlignment="1">
      <alignment horizontal="center" vertical="center" wrapText="1" readingOrder="2"/>
    </xf>
    <xf numFmtId="0" fontId="8" fillId="16" borderId="28" xfId="0" applyFont="1" applyFill="1" applyBorder="1" applyAlignment="1">
      <alignment horizontal="center" vertical="center" wrapText="1" readingOrder="2"/>
    </xf>
    <xf numFmtId="9" fontId="8" fillId="16" borderId="29" xfId="2" applyFont="1" applyFill="1" applyBorder="1" applyAlignment="1">
      <alignment horizontal="center" vertical="center"/>
    </xf>
    <xf numFmtId="0" fontId="8" fillId="16" borderId="59" xfId="0" applyFont="1" applyFill="1" applyBorder="1" applyAlignment="1">
      <alignment horizontal="right" vertical="center" readingOrder="2"/>
    </xf>
    <xf numFmtId="0" fontId="8" fillId="16" borderId="38" xfId="0" applyFont="1" applyFill="1" applyBorder="1" applyAlignment="1">
      <alignment horizontal="right" vertical="center" readingOrder="2"/>
    </xf>
    <xf numFmtId="0" fontId="8" fillId="16" borderId="60" xfId="0" applyFont="1" applyFill="1" applyBorder="1" applyAlignment="1">
      <alignment horizontal="right" vertical="center" readingOrder="2"/>
    </xf>
    <xf numFmtId="0" fontId="8" fillId="6" borderId="31" xfId="0" applyFont="1" applyFill="1" applyBorder="1" applyAlignment="1">
      <alignment horizontal="center" vertical="center" wrapText="1" readingOrder="2"/>
    </xf>
    <xf numFmtId="0" fontId="8" fillId="3" borderId="31" xfId="0" applyFont="1" applyFill="1" applyBorder="1" applyAlignment="1">
      <alignment horizontal="center" vertical="center" wrapText="1" readingOrder="2"/>
    </xf>
    <xf numFmtId="0" fontId="8" fillId="3" borderId="28" xfId="0" applyFont="1" applyFill="1" applyBorder="1" applyAlignment="1">
      <alignment horizontal="center" vertical="center" wrapText="1" readingOrder="2"/>
    </xf>
    <xf numFmtId="9" fontId="8" fillId="3" borderId="29" xfId="2" applyFont="1" applyFill="1" applyBorder="1" applyAlignment="1">
      <alignment horizontal="center" vertical="center" readingOrder="2"/>
    </xf>
    <xf numFmtId="0" fontId="8" fillId="3" borderId="59" xfId="0" applyFont="1" applyFill="1" applyBorder="1" applyAlignment="1">
      <alignment horizontal="right" vertical="center" readingOrder="2"/>
    </xf>
    <xf numFmtId="0" fontId="8" fillId="3" borderId="38" xfId="0" applyFont="1" applyFill="1" applyBorder="1" applyAlignment="1">
      <alignment horizontal="right" vertical="center" readingOrder="2"/>
    </xf>
    <xf numFmtId="0" fontId="8" fillId="3" borderId="60" xfId="0" applyFont="1" applyFill="1" applyBorder="1" applyAlignment="1">
      <alignment horizontal="right" vertical="center" readingOrder="2"/>
    </xf>
    <xf numFmtId="0" fontId="8" fillId="3" borderId="24" xfId="0" applyFont="1" applyFill="1" applyBorder="1" applyAlignment="1">
      <alignment horizontal="center" vertical="center" readingOrder="2"/>
    </xf>
    <xf numFmtId="0" fontId="8" fillId="3" borderId="9" xfId="0" applyFont="1" applyFill="1" applyBorder="1" applyAlignment="1">
      <alignment horizontal="center" vertical="center" readingOrder="2"/>
    </xf>
    <xf numFmtId="9" fontId="8" fillId="21" borderId="29" xfId="2" applyFont="1" applyFill="1" applyBorder="1" applyAlignment="1">
      <alignment horizontal="center" vertical="center" readingOrder="2"/>
    </xf>
    <xf numFmtId="0" fontId="8" fillId="20" borderId="59" xfId="0" applyFont="1" applyFill="1" applyBorder="1" applyAlignment="1">
      <alignment horizontal="right" vertical="center"/>
    </xf>
    <xf numFmtId="0" fontId="8" fillId="20" borderId="38" xfId="0" applyFont="1" applyFill="1" applyBorder="1" applyAlignment="1">
      <alignment horizontal="right" vertical="center"/>
    </xf>
    <xf numFmtId="9" fontId="8" fillId="21" borderId="22" xfId="2" applyFont="1" applyFill="1" applyBorder="1" applyAlignment="1">
      <alignment horizontal="center" vertical="center" readingOrder="2"/>
    </xf>
    <xf numFmtId="0" fontId="8" fillId="20" borderId="60" xfId="0" applyFont="1" applyFill="1" applyBorder="1" applyAlignment="1">
      <alignment horizontal="right" vertical="center"/>
    </xf>
    <xf numFmtId="0" fontId="8" fillId="20" borderId="24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9" fontId="8" fillId="21" borderId="25" xfId="2" applyFont="1" applyFill="1" applyBorder="1" applyAlignment="1">
      <alignment horizontal="center" vertical="center" readingOrder="2"/>
    </xf>
    <xf numFmtId="0" fontId="5" fillId="0" borderId="0" xfId="0" applyFont="1" applyFill="1"/>
    <xf numFmtId="0" fontId="9" fillId="21" borderId="5" xfId="0" applyFont="1" applyFill="1" applyBorder="1" applyAlignment="1">
      <alignment horizontal="center" vertical="center" wrapText="1" readingOrder="2"/>
    </xf>
    <xf numFmtId="0" fontId="9" fillId="21" borderId="26" xfId="0" applyFont="1" applyFill="1" applyBorder="1" applyAlignment="1">
      <alignment horizontal="center" vertical="center" wrapText="1" readingOrder="2"/>
    </xf>
    <xf numFmtId="0" fontId="8" fillId="20" borderId="1" xfId="0" applyFont="1" applyFill="1" applyBorder="1" applyAlignment="1">
      <alignment vertical="center"/>
    </xf>
    <xf numFmtId="0" fontId="8" fillId="20" borderId="2" xfId="0" applyFont="1" applyFill="1" applyBorder="1" applyAlignment="1">
      <alignment vertical="center"/>
    </xf>
    <xf numFmtId="0" fontId="8" fillId="20" borderId="10" xfId="0" applyFont="1" applyFill="1" applyBorder="1" applyAlignment="1">
      <alignment vertical="center"/>
    </xf>
    <xf numFmtId="9" fontId="9" fillId="3" borderId="23" xfId="2" applyFont="1" applyFill="1" applyBorder="1" applyAlignment="1">
      <alignment horizontal="center" vertical="center" readingOrder="2"/>
    </xf>
    <xf numFmtId="9" fontId="9" fillId="3" borderId="22" xfId="2" applyFont="1" applyFill="1" applyBorder="1" applyAlignment="1">
      <alignment horizontal="center" vertical="center" readingOrder="2"/>
    </xf>
    <xf numFmtId="0" fontId="9" fillId="21" borderId="13" xfId="0" applyFont="1" applyFill="1" applyBorder="1" applyAlignment="1">
      <alignment horizontal="center" vertical="center" wrapText="1" readingOrder="2"/>
    </xf>
    <xf numFmtId="0" fontId="9" fillId="21" borderId="14" xfId="0" applyFont="1" applyFill="1" applyBorder="1" applyAlignment="1">
      <alignment horizontal="center" vertical="center" wrapText="1" readingOrder="2"/>
    </xf>
    <xf numFmtId="9" fontId="9" fillId="3" borderId="25" xfId="2" applyFont="1" applyFill="1" applyBorder="1" applyAlignment="1">
      <alignment horizontal="center" vertical="center" readingOrder="2"/>
    </xf>
    <xf numFmtId="9" fontId="9" fillId="6" borderId="21" xfId="2" applyFont="1" applyFill="1" applyBorder="1" applyAlignment="1">
      <alignment horizontal="center" vertical="center" readingOrder="2"/>
    </xf>
    <xf numFmtId="0" fontId="9" fillId="21" borderId="16" xfId="0" applyFont="1" applyFill="1" applyBorder="1" applyAlignment="1">
      <alignment horizontal="center" vertical="center" wrapText="1" readingOrder="2"/>
    </xf>
    <xf numFmtId="0" fontId="9" fillId="21" borderId="32" xfId="0" applyFont="1" applyFill="1" applyBorder="1" applyAlignment="1">
      <alignment horizontal="center" vertical="center" wrapText="1" readingOrder="2"/>
    </xf>
    <xf numFmtId="0" fontId="8" fillId="13" borderId="6" xfId="0" applyFont="1" applyFill="1" applyBorder="1" applyAlignment="1"/>
    <xf numFmtId="9" fontId="9" fillId="18" borderId="17" xfId="2" applyFont="1" applyFill="1" applyBorder="1" applyAlignment="1">
      <alignment horizontal="center" vertical="center"/>
    </xf>
    <xf numFmtId="9" fontId="9" fillId="18" borderId="20" xfId="2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 readingOrder="2"/>
    </xf>
    <xf numFmtId="0" fontId="9" fillId="3" borderId="14" xfId="0" applyFont="1" applyFill="1" applyBorder="1" applyAlignment="1">
      <alignment horizontal="center" vertical="center" wrapText="1" readingOrder="2"/>
    </xf>
    <xf numFmtId="0" fontId="9" fillId="3" borderId="15" xfId="0" applyFont="1" applyFill="1" applyBorder="1" applyAlignment="1">
      <alignment horizontal="center" vertical="center" wrapText="1" readingOrder="2"/>
    </xf>
    <xf numFmtId="0" fontId="9" fillId="6" borderId="13" xfId="0" applyFont="1" applyFill="1" applyBorder="1" applyAlignment="1">
      <alignment horizontal="center" vertical="center" wrapText="1" readingOrder="2"/>
    </xf>
    <xf numFmtId="0" fontId="9" fillId="18" borderId="13" xfId="0" applyFont="1" applyFill="1" applyBorder="1" applyAlignment="1">
      <alignment horizontal="center" vertical="center" wrapText="1" readingOrder="2"/>
    </xf>
    <xf numFmtId="0" fontId="9" fillId="18" borderId="14" xfId="0" applyFont="1" applyFill="1" applyBorder="1" applyAlignment="1">
      <alignment horizontal="center" vertical="center" wrapText="1" readingOrder="2"/>
    </xf>
    <xf numFmtId="0" fontId="9" fillId="15" borderId="3" xfId="0" applyFont="1" applyFill="1" applyBorder="1" applyAlignment="1">
      <alignment horizontal="center" vertical="center" wrapText="1" readingOrder="2"/>
    </xf>
    <xf numFmtId="9" fontId="9" fillId="15" borderId="23" xfId="2" applyFont="1" applyFill="1" applyBorder="1" applyAlignment="1">
      <alignment horizontal="center" vertical="center" readingOrder="2"/>
    </xf>
    <xf numFmtId="0" fontId="5" fillId="15" borderId="23" xfId="0" applyFont="1" applyFill="1" applyBorder="1"/>
    <xf numFmtId="9" fontId="9" fillId="12" borderId="22" xfId="2" applyFont="1" applyFill="1" applyBorder="1" applyAlignment="1">
      <alignment horizontal="center" vertical="center" readingOrder="2"/>
    </xf>
    <xf numFmtId="0" fontId="9" fillId="12" borderId="3" xfId="0" applyFont="1" applyFill="1" applyBorder="1" applyAlignment="1">
      <alignment horizontal="center" vertical="center" wrapText="1" readingOrder="2"/>
    </xf>
    <xf numFmtId="9" fontId="9" fillId="12" borderId="23" xfId="2" applyFont="1" applyFill="1" applyBorder="1" applyAlignment="1">
      <alignment horizontal="center" vertical="center" readingOrder="2"/>
    </xf>
    <xf numFmtId="0" fontId="9" fillId="18" borderId="15" xfId="0" applyFont="1" applyFill="1" applyBorder="1" applyAlignment="1">
      <alignment horizontal="center" vertical="center" wrapText="1" readingOrder="2"/>
    </xf>
    <xf numFmtId="9" fontId="9" fillId="19" borderId="23" xfId="2" applyFont="1" applyFill="1" applyBorder="1" applyAlignment="1">
      <alignment horizontal="center" vertical="center" readingOrder="2"/>
    </xf>
    <xf numFmtId="0" fontId="9" fillId="19" borderId="3" xfId="0" applyFont="1" applyFill="1" applyBorder="1" applyAlignment="1">
      <alignment horizontal="center" vertical="center" wrapText="1" readingOrder="2"/>
    </xf>
    <xf numFmtId="9" fontId="9" fillId="9" borderId="20" xfId="2" applyFont="1" applyFill="1" applyBorder="1" applyAlignment="1">
      <alignment horizontal="center" vertical="center" readingOrder="2"/>
    </xf>
    <xf numFmtId="9" fontId="9" fillId="9" borderId="21" xfId="2" applyFont="1" applyFill="1" applyBorder="1" applyAlignment="1">
      <alignment horizontal="center" vertical="center" readingOrder="2"/>
    </xf>
    <xf numFmtId="9" fontId="9" fillId="8" borderId="25" xfId="2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 readingOrder="2"/>
    </xf>
    <xf numFmtId="0" fontId="9" fillId="7" borderId="59" xfId="0" applyFont="1" applyFill="1" applyBorder="1" applyAlignment="1">
      <alignment horizontal="center" vertical="center"/>
    </xf>
    <xf numFmtId="0" fontId="16" fillId="7" borderId="38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9" fillId="13" borderId="45" xfId="0" applyFont="1" applyFill="1" applyBorder="1" applyAlignment="1"/>
    <xf numFmtId="0" fontId="9" fillId="7" borderId="5" xfId="0" applyFont="1" applyFill="1" applyBorder="1" applyAlignment="1">
      <alignment horizontal="center" vertical="center" wrapText="1" readingOrder="2"/>
    </xf>
    <xf numFmtId="0" fontId="9" fillId="7" borderId="13" xfId="0" applyFont="1" applyFill="1" applyBorder="1" applyAlignment="1">
      <alignment horizontal="center" vertical="center" wrapText="1" readingOrder="2"/>
    </xf>
    <xf numFmtId="9" fontId="9" fillId="7" borderId="17" xfId="2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 readingOrder="2"/>
    </xf>
    <xf numFmtId="9" fontId="9" fillId="7" borderId="20" xfId="2" applyFont="1" applyFill="1" applyBorder="1" applyAlignment="1">
      <alignment horizontal="center" vertical="center"/>
    </xf>
    <xf numFmtId="0" fontId="9" fillId="7" borderId="62" xfId="0" applyFont="1" applyFill="1" applyBorder="1" applyAlignment="1">
      <alignment horizontal="center" vertical="center"/>
    </xf>
    <xf numFmtId="0" fontId="16" fillId="7" borderId="61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 readingOrder="2"/>
    </xf>
    <xf numFmtId="0" fontId="9" fillId="7" borderId="30" xfId="0" applyFont="1" applyFill="1" applyBorder="1" applyAlignment="1">
      <alignment horizontal="center" vertical="center" wrapText="1" readingOrder="2"/>
    </xf>
    <xf numFmtId="0" fontId="9" fillId="13" borderId="45" xfId="0" applyFont="1" applyFill="1" applyBorder="1" applyAlignment="1">
      <alignment vertical="center"/>
    </xf>
    <xf numFmtId="9" fontId="9" fillId="7" borderId="33" xfId="2" applyFont="1" applyFill="1" applyBorder="1" applyAlignment="1">
      <alignment horizontal="center" vertical="center"/>
    </xf>
    <xf numFmtId="9" fontId="9" fillId="7" borderId="21" xfId="2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 readingOrder="2"/>
    </xf>
    <xf numFmtId="0" fontId="5" fillId="9" borderId="61" xfId="0" applyFont="1" applyFill="1" applyBorder="1" applyAlignment="1">
      <alignment horizontal="center" vertical="center" wrapText="1"/>
    </xf>
    <xf numFmtId="9" fontId="9" fillId="9" borderId="63" xfId="2" applyFont="1" applyFill="1" applyBorder="1" applyAlignment="1">
      <alignment horizontal="center" vertical="center" readingOrder="2"/>
    </xf>
    <xf numFmtId="0" fontId="9" fillId="8" borderId="59" xfId="0" applyFont="1" applyFill="1" applyBorder="1" applyAlignment="1">
      <alignment horizontal="center" vertical="center" wrapText="1" readingOrder="2"/>
    </xf>
    <xf numFmtId="0" fontId="9" fillId="8" borderId="38" xfId="0" applyFont="1" applyFill="1" applyBorder="1" applyAlignment="1">
      <alignment horizontal="center" vertical="center" wrapText="1" readingOrder="2"/>
    </xf>
    <xf numFmtId="9" fontId="9" fillId="8" borderId="60" xfId="2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 wrapText="1" readingOrder="2"/>
    </xf>
    <xf numFmtId="0" fontId="9" fillId="8" borderId="28" xfId="0" applyFont="1" applyFill="1" applyBorder="1" applyAlignment="1">
      <alignment horizontal="center" vertical="center" wrapText="1" readingOrder="2"/>
    </xf>
    <xf numFmtId="0" fontId="9" fillId="8" borderId="62" xfId="0" applyFont="1" applyFill="1" applyBorder="1" applyAlignment="1">
      <alignment horizontal="center" vertical="center" wrapText="1" readingOrder="2"/>
    </xf>
    <xf numFmtId="0" fontId="9" fillId="8" borderId="61" xfId="0" applyFont="1" applyFill="1" applyBorder="1" applyAlignment="1">
      <alignment horizontal="center" vertical="center" wrapText="1" readingOrder="2"/>
    </xf>
    <xf numFmtId="9" fontId="9" fillId="8" borderId="63" xfId="2" applyFont="1" applyFill="1" applyBorder="1" applyAlignment="1">
      <alignment horizontal="center" vertical="center"/>
    </xf>
    <xf numFmtId="0" fontId="8" fillId="8" borderId="48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9" fontId="8" fillId="8" borderId="49" xfId="2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 vertical="center" readingOrder="2"/>
    </xf>
    <xf numFmtId="0" fontId="8" fillId="8" borderId="0" xfId="0" applyFont="1" applyFill="1" applyBorder="1" applyAlignment="1">
      <alignment horizontal="center" vertical="center" readingOrder="2"/>
    </xf>
    <xf numFmtId="9" fontId="8" fillId="8" borderId="11" xfId="2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39" xfId="0" applyFont="1" applyFill="1" applyBorder="1" applyAlignment="1">
      <alignment horizontal="center" vertical="center" readingOrder="2"/>
    </xf>
    <xf numFmtId="0" fontId="8" fillId="8" borderId="45" xfId="0" applyFont="1" applyFill="1" applyBorder="1" applyAlignment="1">
      <alignment horizontal="center" vertical="center" readingOrder="2"/>
    </xf>
    <xf numFmtId="9" fontId="8" fillId="8" borderId="50" xfId="2" applyFont="1" applyFill="1" applyBorder="1" applyAlignment="1">
      <alignment horizontal="center"/>
    </xf>
    <xf numFmtId="0" fontId="9" fillId="19" borderId="39" xfId="0" applyFont="1" applyFill="1" applyBorder="1" applyAlignment="1">
      <alignment horizontal="center" vertical="center" wrapText="1" readingOrder="2"/>
    </xf>
    <xf numFmtId="0" fontId="9" fillId="19" borderId="45" xfId="0" applyFont="1" applyFill="1" applyBorder="1" applyAlignment="1">
      <alignment horizontal="center" vertical="center" wrapText="1" readingOrder="2"/>
    </xf>
    <xf numFmtId="9" fontId="9" fillId="19" borderId="50" xfId="2" applyFont="1" applyFill="1" applyBorder="1" applyAlignment="1">
      <alignment horizontal="center" vertical="center" readingOrder="2"/>
    </xf>
    <xf numFmtId="0" fontId="9" fillId="19" borderId="59" xfId="0" applyFont="1" applyFill="1" applyBorder="1" applyAlignment="1">
      <alignment horizontal="center" vertical="center" wrapText="1" readingOrder="2"/>
    </xf>
    <xf numFmtId="0" fontId="9" fillId="19" borderId="38" xfId="0" applyFont="1" applyFill="1" applyBorder="1" applyAlignment="1">
      <alignment horizontal="center" vertical="center" wrapText="1" readingOrder="2"/>
    </xf>
    <xf numFmtId="9" fontId="9" fillId="19" borderId="60" xfId="2" applyFont="1" applyFill="1" applyBorder="1" applyAlignment="1">
      <alignment horizontal="center" vertical="center" readingOrder="2"/>
    </xf>
    <xf numFmtId="0" fontId="9" fillId="19" borderId="62" xfId="0" applyFont="1" applyFill="1" applyBorder="1" applyAlignment="1">
      <alignment horizontal="center" vertical="center" wrapText="1" readingOrder="2"/>
    </xf>
    <xf numFmtId="0" fontId="9" fillId="19" borderId="61" xfId="0" applyFont="1" applyFill="1" applyBorder="1" applyAlignment="1">
      <alignment horizontal="center" vertical="center" wrapText="1" readingOrder="2"/>
    </xf>
    <xf numFmtId="9" fontId="9" fillId="19" borderId="63" xfId="2" applyFont="1" applyFill="1" applyBorder="1" applyAlignment="1">
      <alignment horizontal="center" vertical="center" readingOrder="2"/>
    </xf>
    <xf numFmtId="0" fontId="8" fillId="19" borderId="10" xfId="0" applyFont="1" applyFill="1" applyBorder="1" applyAlignment="1">
      <alignment vertical="center" readingOrder="2"/>
    </xf>
    <xf numFmtId="0" fontId="8" fillId="8" borderId="1" xfId="0" applyFont="1" applyFill="1" applyBorder="1" applyAlignment="1">
      <alignment vertical="center" readingOrder="2"/>
    </xf>
    <xf numFmtId="0" fontId="8" fillId="8" borderId="2" xfId="0" applyFont="1" applyFill="1" applyBorder="1" applyAlignment="1">
      <alignment vertical="center" readingOrder="2"/>
    </xf>
    <xf numFmtId="0" fontId="8" fillId="8" borderId="10" xfId="0" applyFont="1" applyFill="1" applyBorder="1" applyAlignment="1">
      <alignment vertical="center" readingOrder="2"/>
    </xf>
    <xf numFmtId="0" fontId="8" fillId="8" borderId="62" xfId="0" applyFont="1" applyFill="1" applyBorder="1" applyAlignment="1">
      <alignment horizontal="center"/>
    </xf>
    <xf numFmtId="0" fontId="8" fillId="8" borderId="61" xfId="0" applyFont="1" applyFill="1" applyBorder="1" applyAlignment="1">
      <alignment horizontal="center"/>
    </xf>
    <xf numFmtId="9" fontId="8" fillId="8" borderId="63" xfId="2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13" xfId="0" applyFont="1" applyFill="1" applyBorder="1" applyAlignment="1">
      <alignment horizontal="center" vertical="center" readingOrder="2"/>
    </xf>
    <xf numFmtId="0" fontId="8" fillId="3" borderId="14" xfId="0" applyFont="1" applyFill="1" applyBorder="1" applyAlignment="1">
      <alignment horizontal="center" vertical="center" readingOrder="2"/>
    </xf>
    <xf numFmtId="0" fontId="8" fillId="3" borderId="16" xfId="0" applyFont="1" applyFill="1" applyBorder="1" applyAlignment="1">
      <alignment horizontal="center" vertical="center" wrapText="1" readingOrder="2"/>
    </xf>
    <xf numFmtId="0" fontId="8" fillId="3" borderId="62" xfId="0" applyFont="1" applyFill="1" applyBorder="1" applyAlignment="1">
      <alignment horizontal="right" vertical="center" readingOrder="2"/>
    </xf>
    <xf numFmtId="0" fontId="8" fillId="3" borderId="61" xfId="0" applyFont="1" applyFill="1" applyBorder="1" applyAlignment="1">
      <alignment horizontal="center" vertical="center" wrapText="1" readingOrder="2"/>
    </xf>
    <xf numFmtId="0" fontId="5" fillId="3" borderId="6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right" vertical="center" readingOrder="2"/>
    </xf>
    <xf numFmtId="0" fontId="8" fillId="3" borderId="57" xfId="0" applyFont="1" applyFill="1" applyBorder="1" applyAlignment="1">
      <alignment horizontal="center" vertical="center" wrapText="1" readingOrder="2"/>
    </xf>
    <xf numFmtId="0" fontId="5" fillId="3" borderId="58" xfId="0" applyFont="1" applyFill="1" applyBorder="1" applyAlignment="1">
      <alignment horizontal="center" vertical="center"/>
    </xf>
    <xf numFmtId="0" fontId="8" fillId="12" borderId="55" xfId="0" applyFont="1" applyFill="1" applyBorder="1" applyAlignment="1">
      <alignment horizontal="center" vertical="center" readingOrder="2"/>
    </xf>
    <xf numFmtId="0" fontId="8" fillId="12" borderId="65" xfId="0" applyFont="1" applyFill="1" applyBorder="1" applyAlignment="1">
      <alignment horizontal="center" vertical="center" readingOrder="2"/>
    </xf>
    <xf numFmtId="0" fontId="5" fillId="12" borderId="38" xfId="0" applyFont="1" applyFill="1" applyBorder="1" applyAlignment="1">
      <alignment horizontal="center" vertical="center" readingOrder="2"/>
    </xf>
    <xf numFmtId="0" fontId="5" fillId="12" borderId="60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49" xfId="0" applyFont="1" applyFill="1" applyBorder="1" applyAlignment="1">
      <alignment horizontal="center"/>
    </xf>
    <xf numFmtId="0" fontId="8" fillId="12" borderId="35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/>
    </xf>
    <xf numFmtId="0" fontId="8" fillId="12" borderId="39" xfId="0" applyFont="1" applyFill="1" applyBorder="1" applyAlignment="1">
      <alignment horizontal="center" vertical="center"/>
    </xf>
    <xf numFmtId="0" fontId="8" fillId="12" borderId="45" xfId="0" applyFont="1" applyFill="1" applyBorder="1" applyAlignment="1">
      <alignment horizontal="center" vertical="center"/>
    </xf>
    <xf numFmtId="0" fontId="8" fillId="12" borderId="50" xfId="0" applyFont="1" applyFill="1" applyBorder="1" applyAlignment="1">
      <alignment horizontal="center"/>
    </xf>
    <xf numFmtId="0" fontId="8" fillId="12" borderId="48" xfId="0" applyFont="1" applyFill="1" applyBorder="1" applyAlignment="1">
      <alignment horizontal="right" vertical="center"/>
    </xf>
    <xf numFmtId="0" fontId="8" fillId="12" borderId="56" xfId="0" applyFont="1" applyFill="1" applyBorder="1" applyAlignment="1">
      <alignment horizontal="right" vertical="center"/>
    </xf>
    <xf numFmtId="0" fontId="8" fillId="12" borderId="57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right"/>
    </xf>
    <xf numFmtId="0" fontId="8" fillId="12" borderId="61" xfId="0" applyFont="1" applyFill="1" applyBorder="1" applyAlignment="1">
      <alignment horizontal="center" wrapText="1"/>
    </xf>
    <xf numFmtId="9" fontId="8" fillId="12" borderId="20" xfId="2" applyFont="1" applyFill="1" applyBorder="1" applyAlignment="1">
      <alignment horizontal="center" vertical="center" readingOrder="2"/>
    </xf>
    <xf numFmtId="9" fontId="8" fillId="12" borderId="63" xfId="2" applyFont="1" applyFill="1" applyBorder="1" applyAlignment="1">
      <alignment horizontal="center" vertical="center" wrapText="1" readingOrder="2"/>
    </xf>
    <xf numFmtId="9" fontId="8" fillId="12" borderId="58" xfId="2" applyFont="1" applyFill="1" applyBorder="1" applyAlignment="1">
      <alignment horizontal="center" vertical="center" wrapText="1" readingOrder="2"/>
    </xf>
    <xf numFmtId="0" fontId="8" fillId="15" borderId="56" xfId="0" applyFont="1" applyFill="1" applyBorder="1" applyAlignment="1">
      <alignment horizontal="center" vertical="center" readingOrder="2"/>
    </xf>
    <xf numFmtId="0" fontId="8" fillId="15" borderId="57" xfId="0" applyFont="1" applyFill="1" applyBorder="1" applyAlignment="1">
      <alignment horizontal="center" vertical="center" readingOrder="2"/>
    </xf>
    <xf numFmtId="9" fontId="8" fillId="15" borderId="58" xfId="2" applyFont="1" applyFill="1" applyBorder="1" applyAlignment="1">
      <alignment horizontal="center" vertical="center" readingOrder="2"/>
    </xf>
    <xf numFmtId="0" fontId="8" fillId="16" borderId="14" xfId="0" applyFont="1" applyFill="1" applyBorder="1" applyAlignment="1">
      <alignment horizontal="center" vertical="center" readingOrder="2"/>
    </xf>
    <xf numFmtId="0" fontId="8" fillId="15" borderId="51" xfId="0" applyFont="1" applyFill="1" applyBorder="1" applyAlignment="1">
      <alignment horizontal="center" vertical="center" readingOrder="2"/>
    </xf>
    <xf numFmtId="0" fontId="8" fillId="15" borderId="52" xfId="0" applyFont="1" applyFill="1" applyBorder="1" applyAlignment="1">
      <alignment horizontal="center" vertical="center" readingOrder="2"/>
    </xf>
    <xf numFmtId="9" fontId="8" fillId="15" borderId="53" xfId="2" applyFont="1" applyFill="1" applyBorder="1" applyAlignment="1">
      <alignment horizontal="center" vertical="center" readingOrder="2"/>
    </xf>
    <xf numFmtId="9" fontId="8" fillId="12" borderId="17" xfId="2" applyFont="1" applyFill="1" applyBorder="1" applyAlignment="1">
      <alignment horizontal="center" vertical="center" readingOrder="2"/>
    </xf>
    <xf numFmtId="0" fontId="5" fillId="12" borderId="38" xfId="0" applyFont="1" applyFill="1" applyBorder="1" applyAlignment="1">
      <alignment horizontal="center" vertical="center"/>
    </xf>
    <xf numFmtId="9" fontId="8" fillId="12" borderId="66" xfId="2" applyFont="1" applyFill="1" applyBorder="1" applyAlignment="1">
      <alignment horizontal="center" vertical="center" readingOrder="2"/>
    </xf>
    <xf numFmtId="0" fontId="8" fillId="16" borderId="13" xfId="0" applyFont="1" applyFill="1" applyBorder="1" applyAlignment="1">
      <alignment horizontal="center" vertical="center" readingOrder="2"/>
    </xf>
    <xf numFmtId="0" fontId="8" fillId="16" borderId="14" xfId="0" applyFont="1" applyFill="1" applyBorder="1" applyAlignment="1">
      <alignment horizontal="center" vertical="center" wrapText="1" readingOrder="2"/>
    </xf>
    <xf numFmtId="0" fontId="8" fillId="15" borderId="3" xfId="0" applyFont="1" applyFill="1" applyBorder="1" applyAlignment="1">
      <alignment horizontal="center" vertical="center" readingOrder="2"/>
    </xf>
    <xf numFmtId="0" fontId="8" fillId="15" borderId="24" xfId="0" applyFont="1" applyFill="1" applyBorder="1" applyAlignment="1">
      <alignment horizontal="center" vertical="center" readingOrder="2"/>
    </xf>
    <xf numFmtId="0" fontId="8" fillId="15" borderId="9" xfId="0" applyFont="1" applyFill="1" applyBorder="1" applyAlignment="1">
      <alignment horizontal="center" vertical="center" readingOrder="2"/>
    </xf>
    <xf numFmtId="9" fontId="8" fillId="15" borderId="25" xfId="2" applyFont="1" applyFill="1" applyBorder="1" applyAlignment="1">
      <alignment horizontal="center" vertical="center" readingOrder="2"/>
    </xf>
    <xf numFmtId="0" fontId="8" fillId="15" borderId="6" xfId="0" applyFont="1" applyFill="1" applyBorder="1" applyAlignment="1">
      <alignment horizontal="center" vertical="center"/>
    </xf>
    <xf numFmtId="0" fontId="8" fillId="15" borderId="62" xfId="0" applyFont="1" applyFill="1" applyBorder="1" applyAlignment="1">
      <alignment horizontal="right"/>
    </xf>
    <xf numFmtId="0" fontId="8" fillId="15" borderId="61" xfId="0" applyFont="1" applyFill="1" applyBorder="1" applyAlignment="1">
      <alignment horizontal="center" wrapText="1"/>
    </xf>
    <xf numFmtId="9" fontId="8" fillId="15" borderId="63" xfId="2" applyFont="1" applyFill="1" applyBorder="1" applyAlignment="1">
      <alignment horizontal="center" vertical="center" wrapText="1" readingOrder="2"/>
    </xf>
    <xf numFmtId="0" fontId="8" fillId="15" borderId="5" xfId="0" applyFont="1" applyFill="1" applyBorder="1" applyAlignment="1">
      <alignment horizontal="center" vertical="center"/>
    </xf>
    <xf numFmtId="0" fontId="8" fillId="15" borderId="48" xfId="0" applyFont="1" applyFill="1" applyBorder="1" applyAlignment="1">
      <alignment horizontal="right" vertical="center"/>
    </xf>
    <xf numFmtId="0" fontId="8" fillId="15" borderId="49" xfId="0" applyFont="1" applyFill="1" applyBorder="1" applyAlignment="1">
      <alignment horizontal="center"/>
    </xf>
    <xf numFmtId="0" fontId="8" fillId="15" borderId="35" xfId="0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/>
    </xf>
    <xf numFmtId="0" fontId="8" fillId="15" borderId="39" xfId="0" applyFont="1" applyFill="1" applyBorder="1" applyAlignment="1">
      <alignment horizontal="center" vertical="center"/>
    </xf>
    <xf numFmtId="0" fontId="8" fillId="15" borderId="45" xfId="0" applyFont="1" applyFill="1" applyBorder="1" applyAlignment="1">
      <alignment horizontal="center" vertical="center"/>
    </xf>
    <xf numFmtId="0" fontId="8" fillId="15" borderId="50" xfId="0" applyFont="1" applyFill="1" applyBorder="1" applyAlignment="1">
      <alignment horizontal="center"/>
    </xf>
    <xf numFmtId="0" fontId="10" fillId="25" borderId="55" xfId="0" applyFont="1" applyFill="1" applyBorder="1" applyAlignment="1">
      <alignment horizontal="center" vertical="center" wrapText="1"/>
    </xf>
    <xf numFmtId="0" fontId="10" fillId="25" borderId="45" xfId="0" applyFont="1" applyFill="1" applyBorder="1" applyAlignment="1">
      <alignment horizontal="center" vertical="center" wrapText="1"/>
    </xf>
    <xf numFmtId="0" fontId="12" fillId="25" borderId="64" xfId="0" applyFont="1" applyFill="1" applyBorder="1" applyAlignment="1">
      <alignment horizontal="center" vertical="top" wrapText="1"/>
    </xf>
    <xf numFmtId="0" fontId="8" fillId="24" borderId="13" xfId="0" applyFont="1" applyFill="1" applyBorder="1" applyAlignment="1">
      <alignment horizontal="center" vertical="center" readingOrder="2"/>
    </xf>
    <xf numFmtId="0" fontId="8" fillId="24" borderId="8" xfId="0" applyFont="1" applyFill="1" applyBorder="1" applyAlignment="1">
      <alignment horizontal="center" vertical="center" readingOrder="2"/>
    </xf>
    <xf numFmtId="9" fontId="8" fillId="24" borderId="17" xfId="2" applyFont="1" applyFill="1" applyBorder="1" applyAlignment="1">
      <alignment horizontal="center" vertical="center" readingOrder="2"/>
    </xf>
    <xf numFmtId="0" fontId="8" fillId="24" borderId="14" xfId="0" applyFont="1" applyFill="1" applyBorder="1" applyAlignment="1">
      <alignment horizontal="center" vertical="center" readingOrder="2"/>
    </xf>
    <xf numFmtId="0" fontId="8" fillId="24" borderId="7" xfId="0" applyFont="1" applyFill="1" applyBorder="1" applyAlignment="1">
      <alignment horizontal="center" vertical="center" readingOrder="2"/>
    </xf>
    <xf numFmtId="9" fontId="8" fillId="24" borderId="20" xfId="2" applyFont="1" applyFill="1" applyBorder="1" applyAlignment="1">
      <alignment horizontal="center" vertical="center" readingOrder="2"/>
    </xf>
    <xf numFmtId="0" fontId="8" fillId="24" borderId="14" xfId="0" applyFont="1" applyFill="1" applyBorder="1" applyAlignment="1">
      <alignment horizontal="center" vertical="center" wrapText="1" readingOrder="2"/>
    </xf>
    <xf numFmtId="0" fontId="8" fillId="24" borderId="7" xfId="0" applyFont="1" applyFill="1" applyBorder="1" applyAlignment="1">
      <alignment horizontal="center" vertical="center" wrapText="1" readingOrder="2"/>
    </xf>
    <xf numFmtId="0" fontId="8" fillId="24" borderId="16" xfId="0" applyFont="1" applyFill="1" applyBorder="1" applyAlignment="1">
      <alignment horizontal="center" vertical="center" readingOrder="2"/>
    </xf>
    <xf numFmtId="0" fontId="8" fillId="24" borderId="28" xfId="0" applyFont="1" applyFill="1" applyBorder="1" applyAlignment="1">
      <alignment horizontal="center" vertical="center" readingOrder="2"/>
    </xf>
    <xf numFmtId="9" fontId="8" fillId="24" borderId="18" xfId="2" applyFont="1" applyFill="1" applyBorder="1" applyAlignment="1">
      <alignment horizontal="center" vertical="center" readingOrder="2"/>
    </xf>
    <xf numFmtId="0" fontId="8" fillId="24" borderId="5" xfId="0" applyFont="1" applyFill="1" applyBorder="1" applyAlignment="1">
      <alignment horizontal="center" vertical="center" readingOrder="2"/>
    </xf>
    <xf numFmtId="9" fontId="8" fillId="24" borderId="22" xfId="2" applyFont="1" applyFill="1" applyBorder="1" applyAlignment="1">
      <alignment horizontal="center" vertical="center" readingOrder="2"/>
    </xf>
    <xf numFmtId="0" fontId="8" fillId="24" borderId="3" xfId="0" applyFont="1" applyFill="1" applyBorder="1" applyAlignment="1">
      <alignment horizontal="center" vertical="center" readingOrder="2"/>
    </xf>
    <xf numFmtId="9" fontId="8" fillId="24" borderId="23" xfId="2" applyFont="1" applyFill="1" applyBorder="1" applyAlignment="1">
      <alignment horizontal="center" vertical="center" readingOrder="2"/>
    </xf>
    <xf numFmtId="0" fontId="8" fillId="24" borderId="31" xfId="0" applyFont="1" applyFill="1" applyBorder="1" applyAlignment="1">
      <alignment horizontal="center" vertical="center" wrapText="1" readingOrder="2"/>
    </xf>
    <xf numFmtId="0" fontId="8" fillId="24" borderId="28" xfId="0" applyFont="1" applyFill="1" applyBorder="1" applyAlignment="1">
      <alignment horizontal="center" vertical="center" wrapText="1" readingOrder="2"/>
    </xf>
    <xf numFmtId="9" fontId="8" fillId="24" borderId="29" xfId="2" applyFont="1" applyFill="1" applyBorder="1" applyAlignment="1">
      <alignment horizontal="center" vertical="center" readingOrder="2"/>
    </xf>
    <xf numFmtId="0" fontId="8" fillId="24" borderId="59" xfId="0" applyFont="1" applyFill="1" applyBorder="1" applyAlignment="1">
      <alignment horizontal="right" vertical="center" readingOrder="2"/>
    </xf>
    <xf numFmtId="0" fontId="8" fillId="24" borderId="38" xfId="0" applyFont="1" applyFill="1" applyBorder="1" applyAlignment="1">
      <alignment horizontal="right" vertical="center" readingOrder="2"/>
    </xf>
    <xf numFmtId="0" fontId="8" fillId="24" borderId="60" xfId="0" applyFont="1" applyFill="1" applyBorder="1" applyAlignment="1">
      <alignment horizontal="right" vertical="center" readingOrder="2"/>
    </xf>
    <xf numFmtId="0" fontId="8" fillId="24" borderId="56" xfId="0" applyFont="1" applyFill="1" applyBorder="1" applyAlignment="1">
      <alignment horizontal="right" vertical="center"/>
    </xf>
    <xf numFmtId="0" fontId="8" fillId="24" borderId="57" xfId="0" applyFont="1" applyFill="1" applyBorder="1" applyAlignment="1">
      <alignment horizontal="center" vertical="center" wrapText="1"/>
    </xf>
    <xf numFmtId="9" fontId="8" fillId="24" borderId="57" xfId="2" applyFont="1" applyFill="1" applyBorder="1" applyAlignment="1">
      <alignment horizontal="center" vertical="center" wrapText="1" readingOrder="2"/>
    </xf>
    <xf numFmtId="0" fontId="8" fillId="24" borderId="62" xfId="0" applyFont="1" applyFill="1" applyBorder="1" applyAlignment="1">
      <alignment horizontal="right"/>
    </xf>
    <xf numFmtId="0" fontId="8" fillId="24" borderId="61" xfId="0" applyFont="1" applyFill="1" applyBorder="1" applyAlignment="1">
      <alignment horizontal="center" wrapText="1"/>
    </xf>
    <xf numFmtId="9" fontId="8" fillId="24" borderId="61" xfId="2" applyFont="1" applyFill="1" applyBorder="1" applyAlignment="1">
      <alignment horizontal="center" vertical="center" wrapText="1" readingOrder="2"/>
    </xf>
    <xf numFmtId="0" fontId="8" fillId="24" borderId="24" xfId="0" applyFont="1" applyFill="1" applyBorder="1" applyAlignment="1">
      <alignment horizontal="center" vertical="center" readingOrder="2"/>
    </xf>
    <xf numFmtId="0" fontId="8" fillId="24" borderId="9" xfId="0" applyFont="1" applyFill="1" applyBorder="1" applyAlignment="1">
      <alignment horizontal="center" vertical="center" readingOrder="2"/>
    </xf>
    <xf numFmtId="9" fontId="8" fillId="24" borderId="21" xfId="2" applyFont="1" applyFill="1" applyBorder="1" applyAlignment="1">
      <alignment horizontal="center" vertical="center" readingOrder="2"/>
    </xf>
    <xf numFmtId="0" fontId="8" fillId="24" borderId="5" xfId="0" applyFont="1" applyFill="1" applyBorder="1" applyAlignment="1">
      <alignment horizontal="center" vertical="center"/>
    </xf>
    <xf numFmtId="0" fontId="8" fillId="24" borderId="8" xfId="0" applyFont="1" applyFill="1" applyBorder="1" applyAlignment="1">
      <alignment horizontal="center" vertical="center"/>
    </xf>
    <xf numFmtId="9" fontId="8" fillId="24" borderId="63" xfId="2" applyFont="1" applyFill="1" applyBorder="1" applyAlignment="1">
      <alignment horizontal="center" vertical="center" wrapText="1" readingOrder="2"/>
    </xf>
    <xf numFmtId="9" fontId="8" fillId="24" borderId="25" xfId="2" applyFont="1" applyFill="1" applyBorder="1" applyAlignment="1">
      <alignment horizontal="center" vertical="center" readingOrder="2"/>
    </xf>
    <xf numFmtId="0" fontId="8" fillId="15" borderId="6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right"/>
    </xf>
    <xf numFmtId="0" fontId="8" fillId="15" borderId="0" xfId="0" applyFont="1" applyFill="1" applyBorder="1" applyAlignment="1">
      <alignment horizontal="center" wrapText="1"/>
    </xf>
    <xf numFmtId="0" fontId="8" fillId="15" borderId="35" xfId="0" applyFont="1" applyFill="1" applyBorder="1" applyAlignment="1">
      <alignment horizontal="center" vertical="center" readingOrder="2"/>
    </xf>
    <xf numFmtId="0" fontId="8" fillId="15" borderId="0" xfId="0" applyFont="1" applyFill="1" applyBorder="1" applyAlignment="1">
      <alignment horizontal="center" vertical="center" readingOrder="2"/>
    </xf>
    <xf numFmtId="0" fontId="8" fillId="15" borderId="39" xfId="0" applyFont="1" applyFill="1" applyBorder="1" applyAlignment="1">
      <alignment horizontal="center" vertical="center" readingOrder="2"/>
    </xf>
    <xf numFmtId="0" fontId="8" fillId="15" borderId="45" xfId="0" applyFont="1" applyFill="1" applyBorder="1" applyAlignment="1">
      <alignment horizontal="center" vertical="center" readingOrder="2"/>
    </xf>
    <xf numFmtId="0" fontId="8" fillId="26" borderId="8" xfId="0" applyFont="1" applyFill="1" applyBorder="1" applyAlignment="1">
      <alignment horizontal="center" vertical="center" readingOrder="2"/>
    </xf>
    <xf numFmtId="0" fontId="12" fillId="23" borderId="64" xfId="0" applyFont="1" applyFill="1" applyBorder="1" applyAlignment="1">
      <alignment horizontal="center" vertical="top" wrapText="1"/>
    </xf>
    <xf numFmtId="0" fontId="10" fillId="27" borderId="55" xfId="0" applyFont="1" applyFill="1" applyBorder="1" applyAlignment="1">
      <alignment horizontal="center" vertical="center" wrapText="1"/>
    </xf>
    <xf numFmtId="0" fontId="10" fillId="27" borderId="45" xfId="0" applyFont="1" applyFill="1" applyBorder="1" applyAlignment="1">
      <alignment horizontal="center" vertical="center" wrapText="1"/>
    </xf>
    <xf numFmtId="0" fontId="12" fillId="27" borderId="64" xfId="0" applyFont="1" applyFill="1" applyBorder="1" applyAlignment="1">
      <alignment horizontal="center" vertical="top" wrapText="1"/>
    </xf>
    <xf numFmtId="0" fontId="10" fillId="28" borderId="55" xfId="0" applyFont="1" applyFill="1" applyBorder="1" applyAlignment="1">
      <alignment horizontal="center" vertical="center" wrapText="1"/>
    </xf>
    <xf numFmtId="0" fontId="10" fillId="28" borderId="45" xfId="0" applyFont="1" applyFill="1" applyBorder="1" applyAlignment="1">
      <alignment horizontal="center" vertical="center" wrapText="1"/>
    </xf>
    <xf numFmtId="0" fontId="12" fillId="28" borderId="64" xfId="0" applyFont="1" applyFill="1" applyBorder="1" applyAlignment="1">
      <alignment horizontal="center" vertical="top" wrapText="1"/>
    </xf>
    <xf numFmtId="0" fontId="10" fillId="29" borderId="55" xfId="0" applyFont="1" applyFill="1" applyBorder="1" applyAlignment="1">
      <alignment horizontal="center" vertical="center" wrapText="1"/>
    </xf>
    <xf numFmtId="0" fontId="10" fillId="29" borderId="45" xfId="0" applyFont="1" applyFill="1" applyBorder="1" applyAlignment="1">
      <alignment horizontal="center" vertical="center" wrapText="1"/>
    </xf>
    <xf numFmtId="0" fontId="12" fillId="29" borderId="64" xfId="0" applyFont="1" applyFill="1" applyBorder="1" applyAlignment="1">
      <alignment horizontal="center" vertical="top" wrapText="1"/>
    </xf>
    <xf numFmtId="0" fontId="10" fillId="30" borderId="45" xfId="0" applyFont="1" applyFill="1" applyBorder="1" applyAlignment="1">
      <alignment horizontal="center" vertical="center" wrapText="1"/>
    </xf>
    <xf numFmtId="0" fontId="10" fillId="30" borderId="55" xfId="0" applyFont="1" applyFill="1" applyBorder="1" applyAlignment="1">
      <alignment horizontal="center" vertical="center" wrapText="1"/>
    </xf>
    <xf numFmtId="0" fontId="12" fillId="30" borderId="64" xfId="0" applyFont="1" applyFill="1" applyBorder="1" applyAlignment="1">
      <alignment horizontal="center" vertical="top" wrapText="1"/>
    </xf>
    <xf numFmtId="0" fontId="10" fillId="31" borderId="55" xfId="0" applyFont="1" applyFill="1" applyBorder="1" applyAlignment="1">
      <alignment horizontal="center" vertical="center" wrapText="1"/>
    </xf>
    <xf numFmtId="0" fontId="10" fillId="31" borderId="45" xfId="0" applyFont="1" applyFill="1" applyBorder="1" applyAlignment="1">
      <alignment horizontal="center" vertical="center" wrapText="1"/>
    </xf>
    <xf numFmtId="0" fontId="12" fillId="31" borderId="64" xfId="0" applyFont="1" applyFill="1" applyBorder="1" applyAlignment="1">
      <alignment horizontal="center" vertical="top" wrapText="1"/>
    </xf>
    <xf numFmtId="9" fontId="8" fillId="15" borderId="6" xfId="2" applyFont="1" applyFill="1" applyBorder="1" applyAlignment="1">
      <alignment horizontal="center" vertical="center" wrapText="1" readingOrder="2"/>
    </xf>
    <xf numFmtId="9" fontId="8" fillId="15" borderId="0" xfId="2" applyFont="1" applyFill="1" applyBorder="1" applyAlignment="1">
      <alignment horizontal="center" vertical="center" wrapText="1" readingOrder="2"/>
    </xf>
    <xf numFmtId="9" fontId="8" fillId="15" borderId="0" xfId="2" applyFont="1" applyFill="1" applyBorder="1" applyAlignment="1">
      <alignment horizontal="center" vertical="center" readingOrder="2"/>
    </xf>
    <xf numFmtId="9" fontId="8" fillId="15" borderId="45" xfId="2" applyFont="1" applyFill="1" applyBorder="1" applyAlignment="1">
      <alignment horizontal="center" vertical="center" readingOrder="2"/>
    </xf>
    <xf numFmtId="0" fontId="8" fillId="16" borderId="48" xfId="0" applyFont="1" applyFill="1" applyBorder="1" applyAlignment="1">
      <alignment horizontal="right" vertical="center" readingOrder="2"/>
    </xf>
    <xf numFmtId="0" fontId="8" fillId="16" borderId="62" xfId="0" applyFont="1" applyFill="1" applyBorder="1" applyAlignment="1">
      <alignment horizontal="center"/>
    </xf>
    <xf numFmtId="0" fontId="8" fillId="16" borderId="61" xfId="0" applyFont="1" applyFill="1" applyBorder="1" applyAlignment="1">
      <alignment horizontal="center"/>
    </xf>
    <xf numFmtId="9" fontId="9" fillId="16" borderId="63" xfId="2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/>
    </xf>
    <xf numFmtId="0" fontId="5" fillId="6" borderId="61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right" vertical="center"/>
    </xf>
    <xf numFmtId="0" fontId="8" fillId="6" borderId="56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readingOrder="2"/>
    </xf>
    <xf numFmtId="0" fontId="8" fillId="6" borderId="9" xfId="0" applyFont="1" applyFill="1" applyBorder="1" applyAlignment="1">
      <alignment horizontal="center" vertical="center" readingOrder="2"/>
    </xf>
    <xf numFmtId="0" fontId="8" fillId="6" borderId="5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9" fontId="9" fillId="6" borderId="22" xfId="2" applyFont="1" applyFill="1" applyBorder="1" applyAlignment="1">
      <alignment horizontal="center"/>
    </xf>
    <xf numFmtId="9" fontId="8" fillId="6" borderId="23" xfId="2" applyFont="1" applyFill="1" applyBorder="1" applyAlignment="1">
      <alignment horizontal="center"/>
    </xf>
    <xf numFmtId="0" fontId="8" fillId="6" borderId="62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9" fontId="9" fillId="6" borderId="63" xfId="2" applyFont="1" applyFill="1" applyBorder="1" applyAlignment="1">
      <alignment horizontal="center"/>
    </xf>
    <xf numFmtId="9" fontId="8" fillId="6" borderId="25" xfId="2" applyFont="1" applyFill="1" applyBorder="1" applyAlignment="1">
      <alignment horizontal="center"/>
    </xf>
    <xf numFmtId="0" fontId="8" fillId="3" borderId="48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right" vertical="center"/>
    </xf>
    <xf numFmtId="0" fontId="8" fillId="21" borderId="56" xfId="0" applyFont="1" applyFill="1" applyBorder="1" applyAlignment="1">
      <alignment horizontal="center"/>
    </xf>
    <xf numFmtId="0" fontId="8" fillId="21" borderId="57" xfId="0" applyFont="1" applyFill="1" applyBorder="1" applyAlignment="1">
      <alignment horizontal="center"/>
    </xf>
    <xf numFmtId="9" fontId="8" fillId="21" borderId="58" xfId="2" applyFont="1" applyFill="1" applyBorder="1" applyAlignment="1">
      <alignment horizontal="center" readingOrder="2"/>
    </xf>
    <xf numFmtId="0" fontId="8" fillId="21" borderId="31" xfId="0" applyFont="1" applyFill="1" applyBorder="1" applyAlignment="1">
      <alignment horizontal="center" vertical="center" wrapText="1" readingOrder="2"/>
    </xf>
    <xf numFmtId="0" fontId="8" fillId="21" borderId="28" xfId="0" applyFont="1" applyFill="1" applyBorder="1" applyAlignment="1">
      <alignment horizontal="center" vertical="center" wrapText="1" readingOrder="2"/>
    </xf>
    <xf numFmtId="0" fontId="8" fillId="21" borderId="62" xfId="0" applyFont="1" applyFill="1" applyBorder="1" applyAlignment="1">
      <alignment horizontal="center"/>
    </xf>
    <xf numFmtId="0" fontId="8" fillId="21" borderId="61" xfId="0" applyFont="1" applyFill="1" applyBorder="1" applyAlignment="1">
      <alignment horizontal="center"/>
    </xf>
    <xf numFmtId="9" fontId="8" fillId="21" borderId="63" xfId="2" applyFont="1" applyFill="1" applyBorder="1" applyAlignment="1">
      <alignment horizontal="center" readingOrder="2"/>
    </xf>
    <xf numFmtId="0" fontId="8" fillId="21" borderId="62" xfId="0" applyFont="1" applyFill="1" applyBorder="1" applyAlignment="1">
      <alignment horizontal="center" vertical="center"/>
    </xf>
    <xf numFmtId="0" fontId="8" fillId="21" borderId="31" xfId="0" applyFont="1" applyFill="1" applyBorder="1" applyAlignment="1">
      <alignment horizontal="center" vertical="center" readingOrder="2"/>
    </xf>
    <xf numFmtId="0" fontId="8" fillId="20" borderId="28" xfId="0" applyFont="1" applyFill="1" applyBorder="1" applyAlignment="1">
      <alignment horizontal="center" vertical="center"/>
    </xf>
    <xf numFmtId="0" fontId="8" fillId="21" borderId="56" xfId="0" applyFont="1" applyFill="1" applyBorder="1" applyAlignment="1">
      <alignment horizontal="right" vertical="center"/>
    </xf>
    <xf numFmtId="0" fontId="5" fillId="21" borderId="57" xfId="0" applyFont="1" applyFill="1" applyBorder="1" applyAlignment="1">
      <alignment horizontal="center" vertical="center"/>
    </xf>
    <xf numFmtId="0" fontId="5" fillId="21" borderId="58" xfId="0" applyFont="1" applyFill="1" applyBorder="1" applyAlignment="1">
      <alignment horizontal="center" vertical="center"/>
    </xf>
    <xf numFmtId="0" fontId="8" fillId="21" borderId="62" xfId="0" applyFont="1" applyFill="1" applyBorder="1" applyAlignment="1">
      <alignment horizontal="right" vertical="center"/>
    </xf>
    <xf numFmtId="0" fontId="5" fillId="21" borderId="61" xfId="0" applyFont="1" applyFill="1" applyBorder="1" applyAlignment="1">
      <alignment horizontal="center" vertical="center"/>
    </xf>
    <xf numFmtId="0" fontId="5" fillId="21" borderId="63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center" vertical="center" readingOrder="2"/>
    </xf>
    <xf numFmtId="0" fontId="8" fillId="21" borderId="24" xfId="0" applyFont="1" applyFill="1" applyBorder="1" applyAlignment="1">
      <alignment horizontal="center" vertical="center" readingOrder="2"/>
    </xf>
    <xf numFmtId="0" fontId="8" fillId="21" borderId="9" xfId="0" applyFont="1" applyFill="1" applyBorder="1" applyAlignment="1">
      <alignment horizontal="center" vertical="center" readingOrder="2"/>
    </xf>
    <xf numFmtId="0" fontId="8" fillId="21" borderId="48" xfId="0" applyFont="1" applyFill="1" applyBorder="1"/>
    <xf numFmtId="0" fontId="8" fillId="20" borderId="6" xfId="0" applyFont="1" applyFill="1" applyBorder="1"/>
    <xf numFmtId="0" fontId="8" fillId="20" borderId="49" xfId="0" applyFont="1" applyFill="1" applyBorder="1"/>
    <xf numFmtId="0" fontId="8" fillId="20" borderId="35" xfId="0" applyFont="1" applyFill="1" applyBorder="1"/>
    <xf numFmtId="0" fontId="8" fillId="20" borderId="0" xfId="0" applyFont="1" applyFill="1" applyBorder="1"/>
    <xf numFmtId="0" fontId="8" fillId="20" borderId="11" xfId="0" applyFont="1" applyFill="1" applyBorder="1"/>
    <xf numFmtId="0" fontId="8" fillId="20" borderId="39" xfId="0" applyFont="1" applyFill="1" applyBorder="1"/>
    <xf numFmtId="0" fontId="8" fillId="20" borderId="45" xfId="0" applyFont="1" applyFill="1" applyBorder="1"/>
    <xf numFmtId="0" fontId="8" fillId="20" borderId="50" xfId="0" applyFont="1" applyFill="1" applyBorder="1"/>
    <xf numFmtId="0" fontId="8" fillId="20" borderId="48" xfId="0" applyFont="1" applyFill="1" applyBorder="1"/>
    <xf numFmtId="0" fontId="8" fillId="7" borderId="48" xfId="0" applyFont="1" applyFill="1" applyBorder="1" applyAlignment="1">
      <alignment horizontal="right" vertical="center" wrapText="1" readingOrder="2"/>
    </xf>
    <xf numFmtId="0" fontId="8" fillId="9" borderId="48" xfId="0" applyFont="1" applyFill="1" applyBorder="1" applyAlignment="1">
      <alignment horizontal="right" vertical="center" readingOrder="2"/>
    </xf>
    <xf numFmtId="0" fontId="8" fillId="9" borderId="35" xfId="0" applyFont="1" applyFill="1" applyBorder="1" applyAlignment="1">
      <alignment horizontal="right" vertical="center" readingOrder="2"/>
    </xf>
    <xf numFmtId="0" fontId="8" fillId="8" borderId="48" xfId="0" applyFont="1" applyFill="1" applyBorder="1" applyAlignment="1">
      <alignment horizontal="right" vertical="center"/>
    </xf>
    <xf numFmtId="0" fontId="8" fillId="16" borderId="48" xfId="0" applyFont="1" applyFill="1" applyBorder="1" applyAlignment="1">
      <alignment horizontal="right" vertical="center"/>
    </xf>
    <xf numFmtId="9" fontId="9" fillId="8" borderId="29" xfId="2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9" fontId="9" fillId="6" borderId="63" xfId="2" applyFont="1" applyFill="1" applyBorder="1" applyAlignment="1">
      <alignment horizontal="center" vertical="center" readingOrder="2"/>
    </xf>
    <xf numFmtId="0" fontId="9" fillId="6" borderId="62" xfId="0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 readingOrder="2"/>
    </xf>
    <xf numFmtId="9" fontId="9" fillId="12" borderId="29" xfId="2" applyFont="1" applyFill="1" applyBorder="1" applyAlignment="1">
      <alignment horizontal="center" vertical="center" readingOrder="2"/>
    </xf>
    <xf numFmtId="0" fontId="9" fillId="12" borderId="3" xfId="0" applyFont="1" applyFill="1" applyBorder="1" applyAlignment="1">
      <alignment horizontal="right" vertical="center" readingOrder="2"/>
    </xf>
    <xf numFmtId="0" fontId="9" fillId="12" borderId="20" xfId="0" applyFont="1" applyFill="1" applyBorder="1" applyAlignment="1">
      <alignment horizontal="center" vertical="center" wrapText="1" readingOrder="2"/>
    </xf>
    <xf numFmtId="0" fontId="5" fillId="12" borderId="63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vertical="center" readingOrder="2"/>
    </xf>
    <xf numFmtId="0" fontId="8" fillId="6" borderId="10" xfId="0" applyFont="1" applyFill="1" applyBorder="1" applyAlignment="1">
      <alignment vertical="center" readingOrder="2"/>
    </xf>
    <xf numFmtId="0" fontId="9" fillId="12" borderId="24" xfId="0" applyFont="1" applyFill="1" applyBorder="1" applyAlignment="1">
      <alignment horizontal="right" vertical="center" readingOrder="2"/>
    </xf>
    <xf numFmtId="0" fontId="9" fillId="12" borderId="21" xfId="0" applyFont="1" applyFill="1" applyBorder="1" applyAlignment="1">
      <alignment horizontal="center" vertical="center" wrapText="1" readingOrder="2"/>
    </xf>
    <xf numFmtId="0" fontId="9" fillId="15" borderId="56" xfId="0" applyFont="1" applyFill="1" applyBorder="1" applyAlignment="1">
      <alignment horizontal="center" vertical="center" wrapText="1" readingOrder="2"/>
    </xf>
    <xf numFmtId="0" fontId="5" fillId="15" borderId="58" xfId="0" applyFont="1" applyFill="1" applyBorder="1" applyAlignment="1">
      <alignment horizontal="center" vertical="center"/>
    </xf>
    <xf numFmtId="0" fontId="9" fillId="15" borderId="59" xfId="0" applyFont="1" applyFill="1" applyBorder="1" applyAlignment="1">
      <alignment horizontal="center" vertical="center" wrapText="1" readingOrder="2"/>
    </xf>
    <xf numFmtId="0" fontId="9" fillId="15" borderId="38" xfId="0" applyFont="1" applyFill="1" applyBorder="1" applyAlignment="1">
      <alignment horizontal="center" vertical="center" wrapText="1" readingOrder="2"/>
    </xf>
    <xf numFmtId="0" fontId="5" fillId="15" borderId="60" xfId="0" applyFont="1" applyFill="1" applyBorder="1" applyAlignment="1">
      <alignment horizontal="center" vertical="center"/>
    </xf>
    <xf numFmtId="0" fontId="9" fillId="15" borderId="62" xfId="0" applyFont="1" applyFill="1" applyBorder="1" applyAlignment="1">
      <alignment horizontal="center" vertical="center" wrapText="1" readingOrder="2"/>
    </xf>
    <xf numFmtId="0" fontId="5" fillId="15" borderId="61" xfId="0" applyFont="1" applyFill="1" applyBorder="1" applyAlignment="1">
      <alignment horizontal="center" vertical="center" wrapText="1"/>
    </xf>
    <xf numFmtId="0" fontId="5" fillId="15" borderId="63" xfId="0" applyFont="1" applyFill="1" applyBorder="1" applyAlignment="1">
      <alignment horizontal="center" vertical="center"/>
    </xf>
    <xf numFmtId="0" fontId="9" fillId="15" borderId="60" xfId="0" applyFont="1" applyFill="1" applyBorder="1" applyAlignment="1">
      <alignment horizontal="center" vertical="center" wrapText="1" readingOrder="2"/>
    </xf>
    <xf numFmtId="0" fontId="5" fillId="15" borderId="57" xfId="0" applyFont="1" applyFill="1" applyBorder="1" applyAlignment="1">
      <alignment horizontal="center" vertical="center" wrapText="1"/>
    </xf>
    <xf numFmtId="0" fontId="9" fillId="15" borderId="61" xfId="0" applyFont="1" applyFill="1" applyBorder="1" applyAlignment="1">
      <alignment horizontal="center" vertical="center" wrapText="1" readingOrder="2"/>
    </xf>
    <xf numFmtId="0" fontId="9" fillId="15" borderId="63" xfId="0" applyFont="1" applyFill="1" applyBorder="1" applyAlignment="1">
      <alignment horizontal="center" vertical="center" wrapText="1" readingOrder="2"/>
    </xf>
    <xf numFmtId="0" fontId="8" fillId="18" borderId="39" xfId="0" applyFont="1" applyFill="1" applyBorder="1" applyAlignment="1">
      <alignment horizontal="center" vertical="center"/>
    </xf>
    <xf numFmtId="0" fontId="5" fillId="18" borderId="38" xfId="0" applyFont="1" applyFill="1" applyBorder="1" applyAlignment="1">
      <alignment horizontal="center" vertical="center"/>
    </xf>
    <xf numFmtId="0" fontId="5" fillId="18" borderId="60" xfId="0" applyFont="1" applyFill="1" applyBorder="1" applyAlignment="1">
      <alignment horizontal="center" vertical="center"/>
    </xf>
    <xf numFmtId="0" fontId="9" fillId="18" borderId="16" xfId="0" applyFont="1" applyFill="1" applyBorder="1" applyAlignment="1">
      <alignment horizontal="center" vertical="center" wrapText="1" readingOrder="2"/>
    </xf>
    <xf numFmtId="0" fontId="8" fillId="18" borderId="67" xfId="0" applyFont="1" applyFill="1" applyBorder="1" applyAlignment="1">
      <alignment horizontal="center" vertical="center"/>
    </xf>
    <xf numFmtId="0" fontId="9" fillId="18" borderId="61" xfId="0" applyFont="1" applyFill="1" applyBorder="1" applyAlignment="1">
      <alignment horizontal="center" vertical="center" wrapText="1" readingOrder="2"/>
    </xf>
    <xf numFmtId="9" fontId="9" fillId="18" borderId="63" xfId="2" applyFont="1" applyFill="1" applyBorder="1" applyAlignment="1">
      <alignment horizontal="center" vertical="center"/>
    </xf>
    <xf numFmtId="0" fontId="8" fillId="18" borderId="59" xfId="0" applyFont="1" applyFill="1" applyBorder="1" applyAlignment="1">
      <alignment horizontal="center" vertical="center"/>
    </xf>
    <xf numFmtId="9" fontId="9" fillId="18" borderId="60" xfId="2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9" fontId="9" fillId="6" borderId="60" xfId="2" applyFont="1" applyFill="1" applyBorder="1" applyAlignment="1">
      <alignment horizontal="center" vertical="center" readingOrder="2"/>
    </xf>
    <xf numFmtId="0" fontId="8" fillId="3" borderId="6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9" fontId="9" fillId="3" borderId="63" xfId="2" applyFont="1" applyFill="1" applyBorder="1" applyAlignment="1">
      <alignment horizontal="center" vertical="center" readingOrder="2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top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top" wrapText="1"/>
    </xf>
    <xf numFmtId="0" fontId="10" fillId="19" borderId="12" xfId="0" applyFont="1" applyFill="1" applyBorder="1" applyAlignment="1">
      <alignment horizontal="center" vertical="center" wrapText="1"/>
    </xf>
    <xf numFmtId="0" fontId="10" fillId="19" borderId="0" xfId="0" applyFont="1" applyFill="1" applyBorder="1" applyAlignment="1">
      <alignment horizontal="center" vertical="center" wrapText="1"/>
    </xf>
    <xf numFmtId="0" fontId="12" fillId="19" borderId="36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top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2" fillId="11" borderId="36" xfId="0" applyFont="1" applyFill="1" applyBorder="1" applyAlignment="1">
      <alignment horizontal="center" vertical="top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horizontal="center" vertical="center" wrapText="1"/>
    </xf>
    <xf numFmtId="0" fontId="12" fillId="14" borderId="36" xfId="0" applyFont="1" applyFill="1" applyBorder="1" applyAlignment="1">
      <alignment horizontal="center" vertical="top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0" xfId="0" applyFont="1" applyFill="1" applyBorder="1" applyAlignment="1">
      <alignment horizontal="center" vertical="center" wrapText="1"/>
    </xf>
    <xf numFmtId="0" fontId="12" fillId="17" borderId="36" xfId="0" applyFont="1" applyFill="1" applyBorder="1" applyAlignment="1">
      <alignment horizontal="center" vertical="top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top" wrapText="1"/>
    </xf>
    <xf numFmtId="0" fontId="10" fillId="21" borderId="12" xfId="0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 wrapText="1"/>
    </xf>
    <xf numFmtId="0" fontId="12" fillId="21" borderId="36" xfId="0" applyFont="1" applyFill="1" applyBorder="1" applyAlignment="1">
      <alignment horizontal="center" vertical="top" wrapText="1"/>
    </xf>
    <xf numFmtId="0" fontId="9" fillId="7" borderId="51" xfId="0" applyFont="1" applyFill="1" applyBorder="1" applyAlignment="1">
      <alignment horizontal="center" vertical="center" wrapText="1" readingOrder="2"/>
    </xf>
    <xf numFmtId="0" fontId="16" fillId="7" borderId="52" xfId="0" applyFont="1" applyFill="1" applyBorder="1" applyAlignment="1">
      <alignment horizontal="center" vertical="center"/>
    </xf>
    <xf numFmtId="0" fontId="16" fillId="7" borderId="53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 readingOrder="2"/>
    </xf>
    <xf numFmtId="0" fontId="9" fillId="8" borderId="51" xfId="0" applyFont="1" applyFill="1" applyBorder="1" applyAlignment="1">
      <alignment horizontal="center" vertical="center" wrapText="1" readingOrder="2"/>
    </xf>
    <xf numFmtId="0" fontId="9" fillId="8" borderId="52" xfId="0" applyFont="1" applyFill="1" applyBorder="1" applyAlignment="1">
      <alignment horizontal="center" vertical="center" wrapText="1" readingOrder="2"/>
    </xf>
    <xf numFmtId="9" fontId="9" fillId="8" borderId="53" xfId="2" applyFont="1" applyFill="1" applyBorder="1" applyAlignment="1">
      <alignment horizontal="center" vertical="center"/>
    </xf>
    <xf numFmtId="0" fontId="9" fillId="19" borderId="35" xfId="0" applyFont="1" applyFill="1" applyBorder="1" applyAlignment="1">
      <alignment horizontal="center" vertical="center" wrapText="1" readingOrder="2"/>
    </xf>
    <xf numFmtId="0" fontId="9" fillId="19" borderId="0" xfId="0" applyFont="1" applyFill="1" applyBorder="1" applyAlignment="1">
      <alignment horizontal="center" vertical="center" wrapText="1" readingOrder="2"/>
    </xf>
    <xf numFmtId="9" fontId="9" fillId="19" borderId="11" xfId="2" applyFont="1" applyFill="1" applyBorder="1" applyAlignment="1">
      <alignment horizontal="center" vertical="center" readingOrder="2"/>
    </xf>
    <xf numFmtId="0" fontId="9" fillId="12" borderId="12" xfId="0" applyFont="1" applyFill="1" applyBorder="1" applyAlignment="1">
      <alignment horizontal="right" vertical="center" readingOrder="2"/>
    </xf>
    <xf numFmtId="0" fontId="9" fillId="12" borderId="33" xfId="0" applyFont="1" applyFill="1" applyBorder="1" applyAlignment="1">
      <alignment horizontal="center" vertical="center" wrapText="1" readingOrder="2"/>
    </xf>
    <xf numFmtId="0" fontId="5" fillId="12" borderId="11" xfId="0" applyFont="1" applyFill="1" applyBorder="1" applyAlignment="1">
      <alignment horizontal="center" vertical="center"/>
    </xf>
    <xf numFmtId="0" fontId="9" fillId="15" borderId="51" xfId="0" applyFont="1" applyFill="1" applyBorder="1" applyAlignment="1">
      <alignment horizontal="center" vertical="center" wrapText="1" readingOrder="2"/>
    </xf>
    <xf numFmtId="0" fontId="9" fillId="15" borderId="52" xfId="0" applyFont="1" applyFill="1" applyBorder="1" applyAlignment="1">
      <alignment horizontal="center" vertical="center" wrapText="1" readingOrder="2"/>
    </xf>
    <xf numFmtId="0" fontId="5" fillId="15" borderId="53" xfId="0" applyFont="1" applyFill="1" applyBorder="1" applyAlignment="1">
      <alignment horizontal="center" vertical="center"/>
    </xf>
    <xf numFmtId="0" fontId="8" fillId="18" borderId="51" xfId="0" applyFont="1" applyFill="1" applyBorder="1" applyAlignment="1">
      <alignment horizontal="center" vertical="center"/>
    </xf>
    <xf numFmtId="0" fontId="5" fillId="18" borderId="52" xfId="0" applyFont="1" applyFill="1" applyBorder="1" applyAlignment="1">
      <alignment horizontal="center" vertical="center"/>
    </xf>
    <xf numFmtId="0" fontId="5" fillId="18" borderId="53" xfId="0" applyFont="1" applyFill="1" applyBorder="1" applyAlignment="1">
      <alignment horizontal="center" vertical="center"/>
    </xf>
    <xf numFmtId="9" fontId="8" fillId="21" borderId="27" xfId="2" applyFont="1" applyFill="1" applyBorder="1" applyAlignment="1">
      <alignment horizontal="center" vertical="center" readingOrder="2"/>
    </xf>
    <xf numFmtId="0" fontId="0" fillId="0" borderId="0" xfId="0" applyFill="1" applyBorder="1"/>
    <xf numFmtId="0" fontId="11" fillId="0" borderId="0" xfId="0" applyFont="1" applyFill="1" applyBorder="1" applyAlignment="1">
      <alignment vertical="top" readingOrder="2"/>
    </xf>
    <xf numFmtId="0" fontId="2" fillId="0" borderId="0" xfId="0" applyFont="1" applyFill="1" applyBorder="1" applyAlignment="1">
      <alignment vertical="top" readingOrder="2"/>
    </xf>
    <xf numFmtId="0" fontId="4" fillId="13" borderId="1" xfId="0" applyFont="1" applyFill="1" applyBorder="1" applyAlignment="1">
      <alignment vertical="top" readingOrder="2"/>
    </xf>
    <xf numFmtId="0" fontId="10" fillId="13" borderId="2" xfId="0" applyFont="1" applyFill="1" applyBorder="1" applyAlignment="1">
      <alignment vertical="top" readingOrder="2"/>
    </xf>
    <xf numFmtId="0" fontId="10" fillId="13" borderId="10" xfId="0" applyFont="1" applyFill="1" applyBorder="1" applyAlignment="1">
      <alignment vertical="top" readingOrder="2"/>
    </xf>
    <xf numFmtId="0" fontId="8" fillId="13" borderId="10" xfId="0" applyFont="1" applyFill="1" applyBorder="1" applyAlignment="1"/>
    <xf numFmtId="0" fontId="8" fillId="21" borderId="38" xfId="0" applyFont="1" applyFill="1" applyBorder="1" applyAlignment="1">
      <alignment horizontal="right" vertical="center"/>
    </xf>
    <xf numFmtId="0" fontId="8" fillId="21" borderId="60" xfId="0" applyFont="1" applyFill="1" applyBorder="1" applyAlignment="1">
      <alignment horizontal="right" vertical="center"/>
    </xf>
    <xf numFmtId="0" fontId="8" fillId="21" borderId="61" xfId="0" applyFont="1" applyFill="1" applyBorder="1" applyAlignment="1">
      <alignment horizontal="right" vertical="center"/>
    </xf>
    <xf numFmtId="0" fontId="8" fillId="21" borderId="63" xfId="0" applyFont="1" applyFill="1" applyBorder="1" applyAlignment="1">
      <alignment horizontal="right" vertical="center"/>
    </xf>
    <xf numFmtId="0" fontId="9" fillId="21" borderId="59" xfId="0" applyFont="1" applyFill="1" applyBorder="1" applyAlignment="1">
      <alignment horizontal="right" vertical="center"/>
    </xf>
    <xf numFmtId="0" fontId="9" fillId="21" borderId="62" xfId="0" applyFont="1" applyFill="1" applyBorder="1" applyAlignment="1">
      <alignment horizontal="right" vertical="center"/>
    </xf>
    <xf numFmtId="0" fontId="9" fillId="3" borderId="62" xfId="0" applyFont="1" applyFill="1" applyBorder="1" applyAlignment="1">
      <alignment horizontal="center" vertical="center" wrapText="1"/>
    </xf>
    <xf numFmtId="0" fontId="9" fillId="6" borderId="59" xfId="0" applyFont="1" applyFill="1" applyBorder="1" applyAlignment="1">
      <alignment horizontal="center" vertical="center" wrapText="1"/>
    </xf>
    <xf numFmtId="9" fontId="8" fillId="3" borderId="23" xfId="0" applyNumberFormat="1" applyFont="1" applyFill="1" applyBorder="1" applyAlignment="1">
      <alignment horizontal="center" vertical="center"/>
    </xf>
    <xf numFmtId="9" fontId="8" fillId="6" borderId="23" xfId="0" applyNumberFormat="1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 readingOrder="2"/>
    </xf>
    <xf numFmtId="9" fontId="8" fillId="8" borderId="25" xfId="2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</cellXfs>
  <cellStyles count="3">
    <cellStyle name="Normal" xfId="0" builtinId="0"/>
    <cellStyle name="Percent" xfId="2" builtinId="5"/>
    <cellStyle name="reg_row" xfId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92CDDC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A8D3A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A8D3A1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A8D3A1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E9C78B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E9C78B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E9C78B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E4BED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E4BED9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E4BED9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7B26D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7B26D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7B26D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7F0FE"/>
        </patternFill>
      </fill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E9C78B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E4BE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E4BED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E4BED9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7B26D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CC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2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F9999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solid">
          <fgColor indexed="64"/>
          <bgColor rgb="FFF7F0FE"/>
        </patternFill>
      </fill>
      <alignment horizontal="right" vertical="top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colors>
    <mruColors>
      <color rgb="FFFFFFCC"/>
      <color rgb="FFFFFF99"/>
      <color rgb="FFFFFFB3"/>
      <color rgb="FF92CDDC"/>
      <color rgb="FFFFFF8F"/>
      <color rgb="FFFFFF57"/>
      <color rgb="FF76933C"/>
      <color rgb="FFDEAB50"/>
      <color rgb="FFE4BED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טבלה2" displayName="טבלה2" ref="A4:AH36" totalsRowShown="0" tableBorderDxfId="58">
  <tableColumns count="34">
    <tableColumn id="1" name="סוגי שירותים" dataDxfId="57"/>
    <tableColumn id="2" name="פועלים תעריף ישיר" dataDxfId="56"/>
    <tableColumn id="3" name="פועלים תעריף פקיד" dataDxfId="55"/>
    <tableColumn id="4" name="פועלים שיעור ההפחתה_x000a_" dataDxfId="54"/>
    <tableColumn id="5" name="לאומי תעריף ישיר" dataDxfId="53"/>
    <tableColumn id="6" name="לאומי תעריף פקיד" dataDxfId="52"/>
    <tableColumn id="7" name="לאומי שיעור ההפחתה _x000a_" dataDxfId="51" dataCellStyle="Percent"/>
    <tableColumn id="8" name="דיסקונט תעריף ישיר"/>
    <tableColumn id="9" name="דיסקונט תעריף פקיד"/>
    <tableColumn id="10" name="דיסקונט שיעור ההפחתה _x000a_" dataDxfId="50" dataCellStyle="Percent"/>
    <tableColumn id="11" name="מזרחי תעריף ישיר"/>
    <tableColumn id="12" name="מזרחי תעריף פקיד"/>
    <tableColumn id="13" name="מזרחי שיעור ההפחתה _x000a_" dataDxfId="49" dataCellStyle="Percent"/>
    <tableColumn id="14" name="בינלאומי תעריף ישיר" dataDxfId="48"/>
    <tableColumn id="15" name="בינלאומי תעריף פקיד" dataDxfId="47"/>
    <tableColumn id="16" name="בינלאומי שיעור ההפחתה  _x000a_" dataDxfId="46"/>
    <tableColumn id="17" name="אגוד תעריף ישיר" dataDxfId="45"/>
    <tableColumn id="18" name="אגוד תעריף פקיד" dataDxfId="44"/>
    <tableColumn id="19" name="אגוד שיעור ההפחתה  _x000a_" dataDxfId="43"/>
    <tableColumn id="20" name="ירושלים תעריף ישיר"/>
    <tableColumn id="21" name="ירושלים תעריף פקיד"/>
    <tableColumn id="22" name="ירושלים שיעור ההפחתה  _x000a_" dataDxfId="42"/>
    <tableColumn id="23" name="מרכנתיל דיסקונט תעריף ישיר" dataDxfId="41"/>
    <tableColumn id="24" name="מרכנתיל דיסקונט תעריף פקיד" dataDxfId="40"/>
    <tableColumn id="25" name="מרכנתיל דיסקונט שיעור ההפחתה _x000a_" dataDxfId="39"/>
    <tableColumn id="26" name="אוצר החייל תעריף ישיר" dataDxfId="38"/>
    <tableColumn id="27" name="אוצר החייל תעריף פקיד" dataDxfId="37"/>
    <tableColumn id="28" name="אוצר החייל שיעור ההפחתה  _x000a_" dataDxfId="36"/>
    <tableColumn id="29" name="מסד תעריף ישיר" dataDxfId="35"/>
    <tableColumn id="30" name="מסד תעריף פקיד" dataDxfId="34"/>
    <tableColumn id="31" name="מסד שיעור ההפחתה  _x000a_" dataDxfId="33"/>
    <tableColumn id="32" name="יהב תעריף ישיר" dataDxfId="32"/>
    <tableColumn id="33" name="יהב תעריף פקיד" dataDxfId="31"/>
    <tableColumn id="34" name="יהב שיעור ההפחתה  _x000a_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טבלה מפרטת את סוגי השירותים אשר מתאפשר לבצע גם באמצעים ישירים, בנוסף לערוץ פקיד." altTextSummary="הטבלה מפרטת את סוגי השירותים אשר מתאפשר לבצע גם באמצעים ישירים, בנוסף לערוץ פקיד. בשדות בהן לא מצוין מחיר, הרי שאין אפשרות לבצע את הפעולה בערוץ ישיר בתאגיד הבנקאי"/>
    </ext>
  </extLst>
</table>
</file>

<file path=xl/tables/table2.xml><?xml version="1.0" encoding="utf-8"?>
<table xmlns="http://schemas.openxmlformats.org/spreadsheetml/2006/main" id="1" name="טבלה1" displayName="טבלה1" ref="A4:AH25" totalsRowShown="0" tableBorderDxfId="29">
  <tableColumns count="34">
    <tableColumn id="1" name="סוגי שירותים" dataDxfId="28"/>
    <tableColumn id="2" name="פועלים תעריף ישיר" dataDxfId="27"/>
    <tableColumn id="3" name="פועלים תעריף פקיד" dataDxfId="26"/>
    <tableColumn id="4" name="פועלים שיעור ההפחתה_x000a_" dataDxfId="25" dataCellStyle="Percent"/>
    <tableColumn id="5" name="לאומי תעריף ישיר" dataDxfId="24"/>
    <tableColumn id="6" name="לאומי תעריף פקיד" dataDxfId="23"/>
    <tableColumn id="7" name="לאומי שיעור ההפחתה _x000a_" dataDxfId="22" dataCellStyle="Percent"/>
    <tableColumn id="8" name="דיסקונט תעריף ישיר" dataDxfId="21"/>
    <tableColumn id="9" name="דיסקונט תעריף פקיד" dataDxfId="20"/>
    <tableColumn id="10" name="דיסקונט שיעור ההפחתה _x000a_" dataDxfId="19" dataCellStyle="Percent"/>
    <tableColumn id="11" name="מזרחי תעריף ישיר" dataDxfId="18"/>
    <tableColumn id="12" name="מזרחי תעריף פקיד" dataDxfId="17"/>
    <tableColumn id="13" name="מזרחי שיעור ההפחתה _x000a_" dataDxfId="16" dataCellStyle="Percent"/>
    <tableColumn id="14" name="בינלאומי תעריף ישיר" dataDxfId="15"/>
    <tableColumn id="15" name="בינלאומי תעריף פקיד"/>
    <tableColumn id="16" name="בינלאומי שיעור ההפחתה  _x000a_" dataDxfId="14" dataCellStyle="Percent"/>
    <tableColumn id="17" name="אגוד תעריף ישיר" dataDxfId="13"/>
    <tableColumn id="18" name="אגוד תעריף פקיד" dataDxfId="12"/>
    <tableColumn id="19" name="אגוד שיעור ההפחתה  _x000a_" dataDxfId="11"/>
    <tableColumn id="20" name="ירושלים תעריף ישיר" dataDxfId="10"/>
    <tableColumn id="21" name="ירושלים תעריף פקיד" dataDxfId="9"/>
    <tableColumn id="22" name="ירושלים שיעור ההפחתה  _x000a_" dataDxfId="8"/>
    <tableColumn id="23" name="מרכנתיל דיסקונט תעריף ישיר" dataDxfId="7"/>
    <tableColumn id="24" name="מרכנתיל דיסקונט תעריף פקיד" dataDxfId="6"/>
    <tableColumn id="25" name="מרכנתיל דיסקונט שיעור ההפחתה _x000a_" dataDxfId="5" dataCellStyle="Percent"/>
    <tableColumn id="26" name="אוצר החייל תעריף ישיר" dataDxfId="4"/>
    <tableColumn id="27" name="אוצר החייל תעריף פקיד"/>
    <tableColumn id="28" name="אוצר החייל שיעור ההפחתה  _x000a_" dataDxfId="3" dataCellStyle="Percent"/>
    <tableColumn id="29" name="מסד תעריף ישיר" dataDxfId="2"/>
    <tableColumn id="30" name="מסד תעריף פקיד"/>
    <tableColumn id="31" name="מסד שיעור ההפחתה  _x000a_" dataDxfId="1" dataCellStyle="Percent"/>
    <tableColumn id="32" name="יהב תעריף ישיר"/>
    <tableColumn id="33" name="יהב תעריף פקיד"/>
    <tableColumn id="34" name="יהב שיעור ההפחתה  _x000a_" dataDxfId="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עריפים בש&quot;ח אלא אם מצויין אחרת" altTextSummary="הטבלה מפרטת את סוגי השירותים אשר מתאפשר לבצע גם באמצעים ישירים, בנוסף לערוץ פקיד. בשדות בהן לא מצוין מחיר, הרי שאין אפשרות לבצע את הפעולה בערוץ ישיר בתאגיד הבנקאי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rightToLeft="1" tabSelected="1" zoomScaleNormal="100" zoomScaleSheetLayoutView="70" workbookViewId="0">
      <pane xSplit="1" topLeftCell="B1" activePane="topRight" state="frozen"/>
      <selection pane="topRight" sqref="A1:C1"/>
    </sheetView>
  </sheetViews>
  <sheetFormatPr defaultRowHeight="14.25"/>
  <cols>
    <col min="1" max="1" width="32.75" style="40" customWidth="1"/>
    <col min="2" max="2" width="24.375" style="3" customWidth="1"/>
    <col min="3" max="3" width="18" style="3" customWidth="1"/>
    <col min="4" max="4" width="10" style="3" customWidth="1"/>
    <col min="5" max="5" width="20.5" style="3" customWidth="1"/>
    <col min="6" max="6" width="16.5" style="3" customWidth="1"/>
    <col min="7" max="7" width="8.25" style="3" customWidth="1"/>
    <col min="8" max="8" width="24" style="3" customWidth="1"/>
    <col min="9" max="9" width="18.625" style="3" customWidth="1"/>
    <col min="10" max="10" width="6.625" style="3" customWidth="1"/>
    <col min="11" max="11" width="16.625" style="3" customWidth="1"/>
    <col min="12" max="12" width="16.75" style="3" customWidth="1"/>
    <col min="13" max="13" width="9.25" style="3" customWidth="1"/>
    <col min="14" max="14" width="18.625" style="3" customWidth="1"/>
    <col min="15" max="15" width="18.75" style="3" customWidth="1"/>
    <col min="16" max="16" width="9.25" style="3" customWidth="1"/>
    <col min="17" max="17" width="15.5" style="3" customWidth="1"/>
    <col min="18" max="18" width="15.625" style="3" customWidth="1"/>
    <col min="19" max="19" width="6" style="3" customWidth="1"/>
    <col min="20" max="20" width="18.375" style="3" customWidth="1"/>
    <col min="21" max="21" width="18.5" style="3" customWidth="1"/>
    <col min="22" max="22" width="9" style="3"/>
    <col min="23" max="23" width="25.375" style="3" customWidth="1"/>
    <col min="24" max="24" width="25.5" style="3" customWidth="1"/>
    <col min="25" max="25" width="6.625" style="3" customWidth="1"/>
    <col min="26" max="26" width="20.625" style="3" customWidth="1"/>
    <col min="27" max="27" width="20.75" style="3" customWidth="1"/>
    <col min="28" max="28" width="10.25" style="3" customWidth="1"/>
    <col min="29" max="29" width="17.75" style="3" customWidth="1"/>
    <col min="30" max="30" width="15.625" style="3" customWidth="1"/>
    <col min="31" max="31" width="9.875" style="3" customWidth="1"/>
    <col min="32" max="32" width="19" style="3" customWidth="1"/>
    <col min="33" max="33" width="17.125" style="3" customWidth="1"/>
    <col min="34" max="34" width="7.625" style="3" customWidth="1"/>
    <col min="35" max="16384" width="9" style="3"/>
  </cols>
  <sheetData>
    <row r="1" spans="1:34" ht="15">
      <c r="A1" s="762" t="s">
        <v>228</v>
      </c>
      <c r="B1" s="762"/>
      <c r="C1" s="762"/>
    </row>
    <row r="2" spans="1:34" ht="15.75" customHeight="1">
      <c r="A2" s="204" t="s">
        <v>229</v>
      </c>
      <c r="B2" s="204"/>
      <c r="C2" s="204"/>
      <c r="D2" s="205"/>
      <c r="E2" s="205"/>
      <c r="F2" s="205"/>
    </row>
    <row r="3" spans="1:34" ht="15.75" customHeight="1">
      <c r="A3" s="204" t="s">
        <v>332</v>
      </c>
      <c r="B3" s="204"/>
      <c r="C3" s="204"/>
      <c r="D3" s="205"/>
      <c r="E3" s="205"/>
      <c r="F3" s="205"/>
    </row>
    <row r="4" spans="1:34" ht="42" customHeight="1" thickBot="1">
      <c r="A4" s="274" t="s">
        <v>190</v>
      </c>
      <c r="B4" s="275" t="s">
        <v>248</v>
      </c>
      <c r="C4" s="276" t="s">
        <v>249</v>
      </c>
      <c r="D4" s="329" t="s">
        <v>250</v>
      </c>
      <c r="E4" s="318" t="s">
        <v>251</v>
      </c>
      <c r="F4" s="319" t="s">
        <v>252</v>
      </c>
      <c r="G4" s="569" t="s">
        <v>253</v>
      </c>
      <c r="H4" s="277" t="s">
        <v>254</v>
      </c>
      <c r="I4" s="579" t="s">
        <v>255</v>
      </c>
      <c r="J4" s="342" t="s">
        <v>256</v>
      </c>
      <c r="K4" s="524" t="s">
        <v>257</v>
      </c>
      <c r="L4" s="525" t="s">
        <v>258</v>
      </c>
      <c r="M4" s="526" t="s">
        <v>259</v>
      </c>
      <c r="N4" s="570" t="s">
        <v>260</v>
      </c>
      <c r="O4" s="571" t="s">
        <v>261</v>
      </c>
      <c r="P4" s="572" t="s">
        <v>262</v>
      </c>
      <c r="Q4" s="573" t="s">
        <v>263</v>
      </c>
      <c r="R4" s="574" t="s">
        <v>264</v>
      </c>
      <c r="S4" s="575" t="s">
        <v>265</v>
      </c>
      <c r="T4" s="576" t="s">
        <v>266</v>
      </c>
      <c r="U4" s="577" t="s">
        <v>267</v>
      </c>
      <c r="V4" s="578" t="s">
        <v>268</v>
      </c>
      <c r="W4" s="580" t="s">
        <v>269</v>
      </c>
      <c r="X4" s="579" t="s">
        <v>270</v>
      </c>
      <c r="Y4" s="581" t="s">
        <v>271</v>
      </c>
      <c r="Z4" s="582" t="s">
        <v>272</v>
      </c>
      <c r="AA4" s="583" t="s">
        <v>273</v>
      </c>
      <c r="AB4" s="584" t="s">
        <v>274</v>
      </c>
      <c r="AC4" s="582" t="s">
        <v>275</v>
      </c>
      <c r="AD4" s="583" t="s">
        <v>276</v>
      </c>
      <c r="AE4" s="584" t="s">
        <v>277</v>
      </c>
      <c r="AF4" s="278" t="s">
        <v>278</v>
      </c>
      <c r="AG4" s="279" t="s">
        <v>279</v>
      </c>
      <c r="AH4" s="280" t="s">
        <v>280</v>
      </c>
    </row>
    <row r="5" spans="1:34" ht="13.5" customHeight="1" thickBot="1">
      <c r="A5" s="4" t="s">
        <v>41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83"/>
      <c r="AG5" s="183"/>
      <c r="AH5" s="184"/>
    </row>
    <row r="6" spans="1:34" ht="15.75" customHeight="1">
      <c r="A6" s="5" t="s">
        <v>176</v>
      </c>
      <c r="B6" s="309">
        <v>1.35</v>
      </c>
      <c r="C6" s="28">
        <v>6.5</v>
      </c>
      <c r="D6" s="310">
        <f>(C6-B6)/C6</f>
        <v>0.79230769230769238</v>
      </c>
      <c r="E6" s="47">
        <v>1.65</v>
      </c>
      <c r="F6" s="6">
        <v>5.5</v>
      </c>
      <c r="G6" s="48">
        <f>0.7</f>
        <v>0.7</v>
      </c>
      <c r="H6" s="44">
        <v>1.85</v>
      </c>
      <c r="I6" s="7">
        <v>5.9</v>
      </c>
      <c r="J6" s="8">
        <f>(I6-H6)/I6</f>
        <v>0.68644067796610175</v>
      </c>
      <c r="K6" s="527">
        <v>1.76</v>
      </c>
      <c r="L6" s="528">
        <v>6.8</v>
      </c>
      <c r="M6" s="529">
        <f>0.74</f>
        <v>0.74</v>
      </c>
      <c r="N6" s="110">
        <v>1.8</v>
      </c>
      <c r="O6" s="111">
        <v>6.3</v>
      </c>
      <c r="P6" s="112">
        <f>(O6-N6)/O6</f>
        <v>0.7142857142857143</v>
      </c>
      <c r="Q6" s="70">
        <v>2.9</v>
      </c>
      <c r="R6" s="71">
        <v>5.9</v>
      </c>
      <c r="S6" s="502">
        <f>(R6-Q6)/R6</f>
        <v>0.50847457627118653</v>
      </c>
      <c r="T6" s="495" t="s">
        <v>289</v>
      </c>
      <c r="U6" s="496"/>
      <c r="V6" s="497"/>
      <c r="W6" s="505">
        <v>2</v>
      </c>
      <c r="X6" s="568">
        <v>6.4</v>
      </c>
      <c r="Y6" s="85">
        <f>(X6-W6)/X6</f>
        <v>0.6875</v>
      </c>
      <c r="Z6" s="63">
        <v>2.5</v>
      </c>
      <c r="AA6" s="64">
        <v>6.9</v>
      </c>
      <c r="AB6" s="65">
        <f>0.64</f>
        <v>0.64</v>
      </c>
      <c r="AC6" s="110">
        <v>2.5</v>
      </c>
      <c r="AD6" s="111">
        <v>7.5</v>
      </c>
      <c r="AE6" s="112">
        <f>0.67</f>
        <v>0.67</v>
      </c>
      <c r="AF6" s="617" t="s">
        <v>289</v>
      </c>
      <c r="AG6" s="618"/>
      <c r="AH6" s="619"/>
    </row>
    <row r="7" spans="1:34" ht="15.75" customHeight="1">
      <c r="A7" s="11" t="s">
        <v>175</v>
      </c>
      <c r="B7" s="57">
        <v>1.35</v>
      </c>
      <c r="C7" s="12">
        <v>6.5</v>
      </c>
      <c r="D7" s="311">
        <f>(C7-B7)/C7</f>
        <v>0.79230769230769238</v>
      </c>
      <c r="E7" s="49">
        <v>1.65</v>
      </c>
      <c r="F7" s="13">
        <v>5.5</v>
      </c>
      <c r="G7" s="50">
        <f t="shared" ref="G7:G11" si="0">0.7</f>
        <v>0.7</v>
      </c>
      <c r="H7" s="45">
        <v>1.85</v>
      </c>
      <c r="I7" s="15">
        <v>5.9</v>
      </c>
      <c r="J7" s="16">
        <f t="shared" ref="J7:J9" si="1">(I7-H7)/I7</f>
        <v>0.68644067796610175</v>
      </c>
      <c r="K7" s="530">
        <v>1.76</v>
      </c>
      <c r="L7" s="531">
        <v>6.8</v>
      </c>
      <c r="M7" s="532">
        <f t="shared" ref="M7:M11" si="2">0.74</f>
        <v>0.74</v>
      </c>
      <c r="N7" s="113">
        <v>1.8</v>
      </c>
      <c r="O7" s="114">
        <v>6.3</v>
      </c>
      <c r="P7" s="115">
        <f t="shared" ref="P7:P8" si="3">(O7-N7)/O7</f>
        <v>0.7142857142857143</v>
      </c>
      <c r="Q7" s="73">
        <v>2.9</v>
      </c>
      <c r="R7" s="74">
        <v>5.9</v>
      </c>
      <c r="S7" s="492">
        <f t="shared" ref="S7:S12" si="4">(R7-Q7)/R7</f>
        <v>0.50847457627118653</v>
      </c>
      <c r="T7" s="507">
        <v>0</v>
      </c>
      <c r="U7" s="82">
        <v>0</v>
      </c>
      <c r="V7" s="391" t="s">
        <v>242</v>
      </c>
      <c r="W7" s="498">
        <v>2</v>
      </c>
      <c r="X7" s="87">
        <v>6.4</v>
      </c>
      <c r="Y7" s="88">
        <f t="shared" ref="Y7:Y9" si="5">(X7-W7)/X7</f>
        <v>0.6875</v>
      </c>
      <c r="Z7" s="66">
        <v>2.5</v>
      </c>
      <c r="AA7" s="67">
        <v>6.9</v>
      </c>
      <c r="AB7" s="68">
        <f>0.64</f>
        <v>0.64</v>
      </c>
      <c r="AC7" s="113">
        <v>2.5</v>
      </c>
      <c r="AD7" s="114">
        <v>7.5</v>
      </c>
      <c r="AE7" s="115">
        <f>0.67</f>
        <v>0.67</v>
      </c>
      <c r="AF7" s="185">
        <v>1.2</v>
      </c>
      <c r="AG7" s="186">
        <v>4</v>
      </c>
      <c r="AH7" s="188">
        <v>0.7</v>
      </c>
    </row>
    <row r="8" spans="1:34" ht="15.75" customHeight="1">
      <c r="A8" s="11" t="s">
        <v>178</v>
      </c>
      <c r="B8" s="57">
        <v>1.35</v>
      </c>
      <c r="C8" s="12">
        <v>6.5</v>
      </c>
      <c r="D8" s="311">
        <f t="shared" ref="D8:D12" si="6">(C8-B8)/C8</f>
        <v>0.79230769230769238</v>
      </c>
      <c r="E8" s="49">
        <v>1.65</v>
      </c>
      <c r="F8" s="13">
        <v>5.5</v>
      </c>
      <c r="G8" s="50">
        <f t="shared" si="0"/>
        <v>0.7</v>
      </c>
      <c r="H8" s="45">
        <v>1.85</v>
      </c>
      <c r="I8" s="15">
        <v>5.9</v>
      </c>
      <c r="J8" s="16">
        <f t="shared" si="1"/>
        <v>0.68644067796610175</v>
      </c>
      <c r="K8" s="530">
        <v>1.76</v>
      </c>
      <c r="L8" s="531">
        <v>6.8</v>
      </c>
      <c r="M8" s="532">
        <f t="shared" si="2"/>
        <v>0.74</v>
      </c>
      <c r="N8" s="113">
        <v>1.8</v>
      </c>
      <c r="O8" s="114">
        <v>6.3</v>
      </c>
      <c r="P8" s="115">
        <f t="shared" si="3"/>
        <v>0.7142857142857143</v>
      </c>
      <c r="Q8" s="73">
        <v>2.9</v>
      </c>
      <c r="R8" s="74">
        <v>5.9</v>
      </c>
      <c r="S8" s="492">
        <f t="shared" si="4"/>
        <v>0.50847457627118653</v>
      </c>
      <c r="T8" s="507">
        <v>0</v>
      </c>
      <c r="U8" s="82">
        <v>0</v>
      </c>
      <c r="V8" s="391" t="s">
        <v>242</v>
      </c>
      <c r="W8" s="498">
        <v>2</v>
      </c>
      <c r="X8" s="87">
        <v>6.4</v>
      </c>
      <c r="Y8" s="88">
        <f t="shared" si="5"/>
        <v>0.6875</v>
      </c>
      <c r="Z8" s="66">
        <v>2.5</v>
      </c>
      <c r="AA8" s="67">
        <v>6.9</v>
      </c>
      <c r="AB8" s="68">
        <f>0.64</f>
        <v>0.64</v>
      </c>
      <c r="AC8" s="113">
        <v>2.5</v>
      </c>
      <c r="AD8" s="114">
        <v>7.5</v>
      </c>
      <c r="AE8" s="115">
        <f>0.67</f>
        <v>0.67</v>
      </c>
      <c r="AF8" s="185">
        <v>1.2</v>
      </c>
      <c r="AG8" s="186">
        <v>4</v>
      </c>
      <c r="AH8" s="188">
        <f>0.7</f>
        <v>0.7</v>
      </c>
    </row>
    <row r="9" spans="1:34" ht="33" customHeight="1">
      <c r="A9" s="11" t="s">
        <v>177</v>
      </c>
      <c r="B9" s="57">
        <v>0</v>
      </c>
      <c r="C9" s="12">
        <v>6.5</v>
      </c>
      <c r="D9" s="56">
        <v>1</v>
      </c>
      <c r="E9" s="49">
        <v>0</v>
      </c>
      <c r="F9" s="13">
        <v>5.5</v>
      </c>
      <c r="G9" s="50">
        <f>1</f>
        <v>1</v>
      </c>
      <c r="H9" s="45">
        <v>1.85</v>
      </c>
      <c r="I9" s="15">
        <v>5.9</v>
      </c>
      <c r="J9" s="16">
        <f t="shared" si="1"/>
        <v>0.68644067796610175</v>
      </c>
      <c r="K9" s="533" t="s">
        <v>327</v>
      </c>
      <c r="L9" s="531">
        <v>6.8</v>
      </c>
      <c r="M9" s="532">
        <f t="shared" si="2"/>
        <v>0.74</v>
      </c>
      <c r="N9" s="211" t="s">
        <v>281</v>
      </c>
      <c r="O9" s="114">
        <v>6.3</v>
      </c>
      <c r="P9" s="115">
        <f>1</f>
        <v>1</v>
      </c>
      <c r="Q9" s="73">
        <v>0</v>
      </c>
      <c r="R9" s="74">
        <v>5.9</v>
      </c>
      <c r="S9" s="492">
        <v>1</v>
      </c>
      <c r="T9" s="499" t="s">
        <v>289</v>
      </c>
      <c r="U9" s="500"/>
      <c r="V9" s="501"/>
      <c r="W9" s="498">
        <v>2</v>
      </c>
      <c r="X9" s="87">
        <v>6.4</v>
      </c>
      <c r="Y9" s="88">
        <f t="shared" si="5"/>
        <v>0.6875</v>
      </c>
      <c r="Z9" s="206" t="s">
        <v>282</v>
      </c>
      <c r="AA9" s="67">
        <v>6.9</v>
      </c>
      <c r="AB9" s="68">
        <f>1</f>
        <v>1</v>
      </c>
      <c r="AC9" s="211" t="s">
        <v>281</v>
      </c>
      <c r="AD9" s="114">
        <v>7.5</v>
      </c>
      <c r="AE9" s="115">
        <f>1</f>
        <v>1</v>
      </c>
      <c r="AF9" s="185">
        <v>1.2</v>
      </c>
      <c r="AG9" s="186">
        <v>4</v>
      </c>
      <c r="AH9" s="188">
        <f>0.7</f>
        <v>0.7</v>
      </c>
    </row>
    <row r="10" spans="1:34" ht="30.75" customHeight="1">
      <c r="A10" s="11" t="s">
        <v>179</v>
      </c>
      <c r="B10" s="55" t="s">
        <v>288</v>
      </c>
      <c r="C10" s="12">
        <v>6.5</v>
      </c>
      <c r="D10" s="56" t="s">
        <v>286</v>
      </c>
      <c r="E10" s="51" t="s">
        <v>290</v>
      </c>
      <c r="F10" s="13">
        <v>5.5</v>
      </c>
      <c r="G10" s="50">
        <f t="shared" si="0"/>
        <v>0.7</v>
      </c>
      <c r="H10" s="46" t="s">
        <v>328</v>
      </c>
      <c r="I10" s="15">
        <v>5.9</v>
      </c>
      <c r="J10" s="16">
        <f>0.69</f>
        <v>0.69</v>
      </c>
      <c r="K10" s="533" t="s">
        <v>327</v>
      </c>
      <c r="L10" s="531">
        <v>6.8</v>
      </c>
      <c r="M10" s="532">
        <f t="shared" si="2"/>
        <v>0.74</v>
      </c>
      <c r="N10" s="211" t="s">
        <v>283</v>
      </c>
      <c r="O10" s="114">
        <v>6.3</v>
      </c>
      <c r="P10" s="115">
        <f>1</f>
        <v>1</v>
      </c>
      <c r="Q10" s="73">
        <v>2.9</v>
      </c>
      <c r="R10" s="74">
        <v>5.9</v>
      </c>
      <c r="S10" s="492">
        <f t="shared" si="4"/>
        <v>0.50847457627118653</v>
      </c>
      <c r="T10" s="507">
        <v>0</v>
      </c>
      <c r="U10" s="82">
        <v>0</v>
      </c>
      <c r="V10" s="391" t="s">
        <v>242</v>
      </c>
      <c r="W10" s="506" t="s">
        <v>245</v>
      </c>
      <c r="X10" s="87">
        <v>6.4</v>
      </c>
      <c r="Y10" s="88">
        <f>0.69</f>
        <v>0.69</v>
      </c>
      <c r="Z10" s="206" t="s">
        <v>284</v>
      </c>
      <c r="AA10" s="67">
        <v>6.9</v>
      </c>
      <c r="AB10" s="68">
        <f>1</f>
        <v>1</v>
      </c>
      <c r="AC10" s="211" t="s">
        <v>285</v>
      </c>
      <c r="AD10" s="114">
        <v>7.5</v>
      </c>
      <c r="AE10" s="115">
        <f>1</f>
        <v>1</v>
      </c>
      <c r="AF10" s="189">
        <v>1.2</v>
      </c>
      <c r="AG10" s="186">
        <v>4</v>
      </c>
      <c r="AH10" s="188">
        <f>0.7</f>
        <v>0.7</v>
      </c>
    </row>
    <row r="11" spans="1:34" ht="15.75" customHeight="1">
      <c r="A11" s="11" t="s">
        <v>181</v>
      </c>
      <c r="B11" s="57">
        <v>1.35</v>
      </c>
      <c r="C11" s="12">
        <v>6.5</v>
      </c>
      <c r="D11" s="311">
        <f t="shared" si="6"/>
        <v>0.79230769230769238</v>
      </c>
      <c r="E11" s="49">
        <v>1.65</v>
      </c>
      <c r="F11" s="13">
        <v>5.5</v>
      </c>
      <c r="G11" s="50">
        <f t="shared" si="0"/>
        <v>0.7</v>
      </c>
      <c r="H11" s="45">
        <v>1.85</v>
      </c>
      <c r="I11" s="15">
        <v>5.9</v>
      </c>
      <c r="J11" s="16">
        <f>0.69</f>
        <v>0.69</v>
      </c>
      <c r="K11" s="530">
        <v>1.76</v>
      </c>
      <c r="L11" s="531">
        <v>6.8</v>
      </c>
      <c r="M11" s="532">
        <f t="shared" si="2"/>
        <v>0.74</v>
      </c>
      <c r="N11" s="113">
        <v>1.8</v>
      </c>
      <c r="O11" s="114">
        <v>6.3</v>
      </c>
      <c r="P11" s="115">
        <f t="shared" ref="P11" si="7">(O11-N11)/O11</f>
        <v>0.7142857142857143</v>
      </c>
      <c r="Q11" s="73">
        <v>2.9</v>
      </c>
      <c r="R11" s="74">
        <v>5.9</v>
      </c>
      <c r="S11" s="492">
        <f t="shared" si="4"/>
        <v>0.50847457627118653</v>
      </c>
      <c r="T11" s="507">
        <v>0</v>
      </c>
      <c r="U11" s="82">
        <v>0</v>
      </c>
      <c r="V11" s="391" t="s">
        <v>242</v>
      </c>
      <c r="W11" s="498">
        <v>2</v>
      </c>
      <c r="X11" s="87">
        <v>6.4</v>
      </c>
      <c r="Y11" s="88">
        <f>0.69</f>
        <v>0.69</v>
      </c>
      <c r="Z11" s="66">
        <v>2.5</v>
      </c>
      <c r="AA11" s="67">
        <v>6.9</v>
      </c>
      <c r="AB11" s="68">
        <f>0.64</f>
        <v>0.64</v>
      </c>
      <c r="AC11" s="113">
        <v>2.5</v>
      </c>
      <c r="AD11" s="114">
        <v>7.5</v>
      </c>
      <c r="AE11" s="115">
        <f>0.67</f>
        <v>0.67</v>
      </c>
      <c r="AF11" s="189">
        <v>1.2</v>
      </c>
      <c r="AG11" s="186">
        <v>4</v>
      </c>
      <c r="AH11" s="188">
        <f>0.7</f>
        <v>0.7</v>
      </c>
    </row>
    <row r="12" spans="1:34" ht="33.75" customHeight="1">
      <c r="A12" s="11" t="s">
        <v>180</v>
      </c>
      <c r="B12" s="55">
        <v>8.75</v>
      </c>
      <c r="C12" s="18">
        <v>9</v>
      </c>
      <c r="D12" s="56">
        <f t="shared" si="6"/>
        <v>2.7777777777777776E-2</v>
      </c>
      <c r="E12" s="49">
        <v>7.2</v>
      </c>
      <c r="F12" s="13">
        <v>9</v>
      </c>
      <c r="G12" s="50">
        <f>0.2</f>
        <v>0.2</v>
      </c>
      <c r="H12" s="45">
        <v>8</v>
      </c>
      <c r="I12" s="15">
        <v>9</v>
      </c>
      <c r="J12" s="16">
        <f>0.11</f>
        <v>0.11</v>
      </c>
      <c r="K12" s="530">
        <v>6.75</v>
      </c>
      <c r="L12" s="531">
        <v>9</v>
      </c>
      <c r="M12" s="532">
        <f>0.25</f>
        <v>0.25</v>
      </c>
      <c r="N12" s="113">
        <v>5.85</v>
      </c>
      <c r="O12" s="114">
        <v>9</v>
      </c>
      <c r="P12" s="115">
        <f>0.35</f>
        <v>0.35</v>
      </c>
      <c r="Q12" s="73">
        <v>4.37</v>
      </c>
      <c r="R12" s="74">
        <v>8.75</v>
      </c>
      <c r="S12" s="492">
        <f t="shared" si="4"/>
        <v>0.50057142857142856</v>
      </c>
      <c r="T12" s="507">
        <v>8.75</v>
      </c>
      <c r="U12" s="82">
        <v>9</v>
      </c>
      <c r="V12" s="83">
        <f>0.03</f>
        <v>0.03</v>
      </c>
      <c r="W12" s="498">
        <v>8</v>
      </c>
      <c r="X12" s="87">
        <v>9</v>
      </c>
      <c r="Y12" s="88">
        <f>0.11</f>
        <v>0.11</v>
      </c>
      <c r="Z12" s="66">
        <v>4.5</v>
      </c>
      <c r="AA12" s="67">
        <v>9</v>
      </c>
      <c r="AB12" s="68">
        <f>0.5</f>
        <v>0.5</v>
      </c>
      <c r="AC12" s="113">
        <v>5.85</v>
      </c>
      <c r="AD12" s="114">
        <v>9</v>
      </c>
      <c r="AE12" s="115">
        <f>0.35</f>
        <v>0.35</v>
      </c>
      <c r="AF12" s="190" t="s">
        <v>329</v>
      </c>
      <c r="AG12" s="187" t="s">
        <v>330</v>
      </c>
      <c r="AH12" s="188">
        <f>0.2</f>
        <v>0.2</v>
      </c>
    </row>
    <row r="13" spans="1:34" ht="34.5" customHeight="1">
      <c r="A13" s="31" t="s">
        <v>173</v>
      </c>
      <c r="B13" s="55" t="s">
        <v>333</v>
      </c>
      <c r="C13" s="18" t="s">
        <v>106</v>
      </c>
      <c r="D13" s="56">
        <v>0.14000000000000001</v>
      </c>
      <c r="E13" s="51" t="s">
        <v>107</v>
      </c>
      <c r="F13" s="19" t="s">
        <v>108</v>
      </c>
      <c r="G13" s="50">
        <f>0.2</f>
        <v>0.2</v>
      </c>
      <c r="H13" s="46" t="s">
        <v>334</v>
      </c>
      <c r="I13" s="268" t="s">
        <v>109</v>
      </c>
      <c r="J13" s="20">
        <f>0.24</f>
        <v>0.24</v>
      </c>
      <c r="K13" s="533" t="s">
        <v>110</v>
      </c>
      <c r="L13" s="534" t="s">
        <v>111</v>
      </c>
      <c r="M13" s="532">
        <f>0.1</f>
        <v>0.1</v>
      </c>
      <c r="N13" s="461" t="s">
        <v>289</v>
      </c>
      <c r="O13" s="462"/>
      <c r="P13" s="463"/>
      <c r="Q13" s="76" t="s">
        <v>112</v>
      </c>
      <c r="R13" s="77" t="s">
        <v>113</v>
      </c>
      <c r="S13" s="492">
        <v>0.50057142857142856</v>
      </c>
      <c r="T13" s="499" t="s">
        <v>289</v>
      </c>
      <c r="U13" s="500"/>
      <c r="V13" s="501"/>
      <c r="W13" s="506" t="s">
        <v>335</v>
      </c>
      <c r="X13" s="90" t="s">
        <v>109</v>
      </c>
      <c r="Y13" s="97">
        <f>0.14</f>
        <v>0.14000000000000001</v>
      </c>
      <c r="Z13" s="596" t="s">
        <v>289</v>
      </c>
      <c r="AA13" s="597"/>
      <c r="AB13" s="598"/>
      <c r="AC13" s="600" t="s">
        <v>289</v>
      </c>
      <c r="AD13" s="599"/>
      <c r="AE13" s="463"/>
      <c r="AF13" s="620" t="s">
        <v>201</v>
      </c>
      <c r="AG13" s="621" t="s">
        <v>200</v>
      </c>
      <c r="AH13" s="359">
        <f>0.03</f>
        <v>0.03</v>
      </c>
    </row>
    <row r="14" spans="1:34" ht="50.25" customHeight="1" thickBot="1">
      <c r="A14" s="11" t="s">
        <v>172</v>
      </c>
      <c r="B14" s="55">
        <v>0</v>
      </c>
      <c r="C14" s="18">
        <v>0</v>
      </c>
      <c r="D14" s="56" t="s">
        <v>242</v>
      </c>
      <c r="E14" s="51">
        <v>0</v>
      </c>
      <c r="F14" s="19" t="s">
        <v>61</v>
      </c>
      <c r="G14" s="50">
        <f>1</f>
        <v>1</v>
      </c>
      <c r="H14" s="46" t="s">
        <v>167</v>
      </c>
      <c r="I14" s="268" t="s">
        <v>43</v>
      </c>
      <c r="J14" s="20">
        <f>0.05</f>
        <v>0.05</v>
      </c>
      <c r="K14" s="530">
        <v>0</v>
      </c>
      <c r="L14" s="534" t="s">
        <v>42</v>
      </c>
      <c r="M14" s="532">
        <f>1</f>
        <v>1</v>
      </c>
      <c r="N14" s="461" t="s">
        <v>289</v>
      </c>
      <c r="O14" s="462"/>
      <c r="P14" s="463"/>
      <c r="Q14" s="339" t="s">
        <v>289</v>
      </c>
      <c r="R14" s="477"/>
      <c r="S14" s="503"/>
      <c r="T14" s="507">
        <v>0</v>
      </c>
      <c r="U14" s="84" t="s">
        <v>115</v>
      </c>
      <c r="V14" s="83">
        <f>1</f>
        <v>1</v>
      </c>
      <c r="W14" s="506" t="s">
        <v>246</v>
      </c>
      <c r="X14" s="90" t="s">
        <v>43</v>
      </c>
      <c r="Y14" s="97">
        <f>0.05</f>
        <v>0.05</v>
      </c>
      <c r="Z14" s="596" t="s">
        <v>289</v>
      </c>
      <c r="AA14" s="597"/>
      <c r="AB14" s="598"/>
      <c r="AC14" s="600" t="s">
        <v>289</v>
      </c>
      <c r="AD14" s="599"/>
      <c r="AE14" s="463"/>
      <c r="AF14" s="625" t="s">
        <v>289</v>
      </c>
      <c r="AG14" s="623"/>
      <c r="AH14" s="624"/>
    </row>
    <row r="15" spans="1:34" ht="31.5" customHeight="1" thickBot="1">
      <c r="A15" s="23" t="s">
        <v>291</v>
      </c>
      <c r="B15" s="58">
        <v>0</v>
      </c>
      <c r="C15" s="24">
        <v>0</v>
      </c>
      <c r="D15" s="59" t="s">
        <v>242</v>
      </c>
      <c r="E15" s="760">
        <v>0</v>
      </c>
      <c r="F15" s="760">
        <v>0</v>
      </c>
      <c r="G15" s="132" t="s">
        <v>242</v>
      </c>
      <c r="H15" s="25" t="s">
        <v>331</v>
      </c>
      <c r="I15" s="25">
        <v>15</v>
      </c>
      <c r="J15" s="761">
        <v>1</v>
      </c>
      <c r="K15" s="535" t="s">
        <v>174</v>
      </c>
      <c r="L15" s="536" t="s">
        <v>174</v>
      </c>
      <c r="M15" s="537" t="s">
        <v>174</v>
      </c>
      <c r="N15" s="113" t="s">
        <v>326</v>
      </c>
      <c r="O15" s="457">
        <v>15</v>
      </c>
      <c r="P15" s="758">
        <v>1</v>
      </c>
      <c r="Q15" s="475">
        <v>0</v>
      </c>
      <c r="R15" s="476">
        <v>15</v>
      </c>
      <c r="S15" s="504">
        <v>1</v>
      </c>
      <c r="T15" s="508">
        <v>0</v>
      </c>
      <c r="U15" s="509">
        <v>15</v>
      </c>
      <c r="V15" s="510">
        <f>1</f>
        <v>1</v>
      </c>
      <c r="W15" s="91" t="s">
        <v>326</v>
      </c>
      <c r="X15" s="91">
        <v>15</v>
      </c>
      <c r="Y15" s="98">
        <v>1</v>
      </c>
      <c r="Z15" s="66" t="s">
        <v>326</v>
      </c>
      <c r="AA15" s="69">
        <v>15</v>
      </c>
      <c r="AB15" s="759">
        <v>1</v>
      </c>
      <c r="AC15" s="113" t="s">
        <v>326</v>
      </c>
      <c r="AD15" s="457">
        <v>15</v>
      </c>
      <c r="AE15" s="758">
        <v>1</v>
      </c>
      <c r="AF15" s="364" t="s">
        <v>174</v>
      </c>
      <c r="AG15" s="365" t="s">
        <v>174</v>
      </c>
      <c r="AH15" s="366" t="s">
        <v>174</v>
      </c>
    </row>
    <row r="16" spans="1:34" ht="17.25" customHeight="1" thickBot="1">
      <c r="A16" s="4" t="s">
        <v>101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69"/>
      <c r="X16" s="269"/>
      <c r="Y16" s="269"/>
      <c r="Z16" s="269"/>
      <c r="AA16" s="269"/>
      <c r="AB16" s="269"/>
      <c r="AC16" s="269"/>
      <c r="AD16" s="269"/>
      <c r="AE16" s="269"/>
      <c r="AF16" s="272"/>
      <c r="AG16" s="272"/>
      <c r="AH16" s="273"/>
    </row>
    <row r="17" spans="1:34" ht="18" customHeight="1">
      <c r="A17" s="27" t="s">
        <v>182</v>
      </c>
      <c r="B17" s="309">
        <v>1.35</v>
      </c>
      <c r="C17" s="28">
        <v>17</v>
      </c>
      <c r="D17" s="54">
        <f t="shared" ref="D17" si="8">(C17-B17)/C17</f>
        <v>0.92058823529411771</v>
      </c>
      <c r="E17" s="47">
        <v>1.65</v>
      </c>
      <c r="F17" s="6">
        <v>5.5</v>
      </c>
      <c r="G17" s="48">
        <f t="shared" ref="G17" si="9">0.7</f>
        <v>0.7</v>
      </c>
      <c r="H17" s="320">
        <v>2</v>
      </c>
      <c r="I17" s="29">
        <v>24</v>
      </c>
      <c r="J17" s="330">
        <f>0.92</f>
        <v>0.92</v>
      </c>
      <c r="K17" s="538">
        <v>17.100000000000001</v>
      </c>
      <c r="L17" s="528">
        <v>19</v>
      </c>
      <c r="M17" s="539">
        <f>0.1</f>
        <v>0.1</v>
      </c>
      <c r="N17" s="458" t="s">
        <v>247</v>
      </c>
      <c r="O17" s="111">
        <v>23</v>
      </c>
      <c r="P17" s="112">
        <f>0.92</f>
        <v>0.92</v>
      </c>
      <c r="Q17" s="70">
        <v>2.6</v>
      </c>
      <c r="R17" s="71">
        <v>10.5</v>
      </c>
      <c r="S17" s="72">
        <f t="shared" ref="S17" si="10">(R17-Q17)/R17</f>
        <v>0.75238095238095237</v>
      </c>
      <c r="T17" s="495" t="s">
        <v>289</v>
      </c>
      <c r="U17" s="496"/>
      <c r="V17" s="497"/>
      <c r="W17" s="95">
        <v>10</v>
      </c>
      <c r="X17" s="96">
        <v>18</v>
      </c>
      <c r="Y17" s="343">
        <f>0.44</f>
        <v>0.44</v>
      </c>
      <c r="Z17" s="63" t="s">
        <v>247</v>
      </c>
      <c r="AA17" s="64">
        <v>25</v>
      </c>
      <c r="AB17" s="65">
        <f>0.93</f>
        <v>0.93</v>
      </c>
      <c r="AC17" s="600" t="s">
        <v>289</v>
      </c>
      <c r="AD17" s="599"/>
      <c r="AE17" s="463"/>
      <c r="AF17" s="617" t="s">
        <v>289</v>
      </c>
      <c r="AG17" s="618"/>
      <c r="AH17" s="619"/>
    </row>
    <row r="18" spans="1:34" ht="35.25" customHeight="1">
      <c r="A18" s="31" t="s">
        <v>183</v>
      </c>
      <c r="B18" s="55" t="s">
        <v>52</v>
      </c>
      <c r="C18" s="12">
        <v>12</v>
      </c>
      <c r="D18" s="307" t="s">
        <v>102</v>
      </c>
      <c r="E18" s="51" t="s">
        <v>235</v>
      </c>
      <c r="F18" s="13">
        <v>12</v>
      </c>
      <c r="G18" s="50" t="s">
        <v>94</v>
      </c>
      <c r="H18" s="46" t="s">
        <v>103</v>
      </c>
      <c r="I18" s="268">
        <v>15</v>
      </c>
      <c r="J18" s="331">
        <f>0.27</f>
        <v>0.27</v>
      </c>
      <c r="K18" s="540" t="s">
        <v>104</v>
      </c>
      <c r="L18" s="531">
        <v>12</v>
      </c>
      <c r="M18" s="541">
        <f>0.5</f>
        <v>0.5</v>
      </c>
      <c r="N18" s="459" t="s">
        <v>105</v>
      </c>
      <c r="O18" s="114">
        <v>14</v>
      </c>
      <c r="P18" s="115">
        <f>0.29</f>
        <v>0.28999999999999998</v>
      </c>
      <c r="Q18" s="73" t="s">
        <v>105</v>
      </c>
      <c r="R18" s="74">
        <v>14</v>
      </c>
      <c r="S18" s="75">
        <f>0.29</f>
        <v>0.28999999999999998</v>
      </c>
      <c r="T18" s="499" t="s">
        <v>289</v>
      </c>
      <c r="U18" s="500"/>
      <c r="V18" s="501"/>
      <c r="W18" s="89" t="s">
        <v>103</v>
      </c>
      <c r="X18" s="90">
        <v>15</v>
      </c>
      <c r="Y18" s="97">
        <f>0.27</f>
        <v>0.27</v>
      </c>
      <c r="Z18" s="66" t="s">
        <v>126</v>
      </c>
      <c r="AA18" s="67">
        <v>13.9</v>
      </c>
      <c r="AB18" s="68">
        <f>0.25</f>
        <v>0.25</v>
      </c>
      <c r="AC18" s="113" t="s">
        <v>148</v>
      </c>
      <c r="AD18" s="114">
        <v>14.2</v>
      </c>
      <c r="AE18" s="115">
        <f>0.08</f>
        <v>0.08</v>
      </c>
      <c r="AF18" s="626">
        <v>9</v>
      </c>
      <c r="AG18" s="627">
        <v>9.5</v>
      </c>
      <c r="AH18" s="359">
        <f>0.05</f>
        <v>0.05</v>
      </c>
    </row>
    <row r="19" spans="1:34" ht="33.75" customHeight="1" thickBot="1">
      <c r="A19" s="11" t="s">
        <v>184</v>
      </c>
      <c r="B19" s="312" t="s">
        <v>287</v>
      </c>
      <c r="C19" s="313" t="s">
        <v>53</v>
      </c>
      <c r="D19" s="314" t="s">
        <v>44</v>
      </c>
      <c r="E19" s="323" t="s">
        <v>294</v>
      </c>
      <c r="F19" s="324" t="s">
        <v>30</v>
      </c>
      <c r="G19" s="325">
        <f>0.3</f>
        <v>0.3</v>
      </c>
      <c r="H19" s="321" t="s">
        <v>24</v>
      </c>
      <c r="I19" s="199" t="s">
        <v>62</v>
      </c>
      <c r="J19" s="332">
        <f>0.07</f>
        <v>7.0000000000000007E-2</v>
      </c>
      <c r="K19" s="542" t="s">
        <v>63</v>
      </c>
      <c r="L19" s="543" t="s">
        <v>189</v>
      </c>
      <c r="M19" s="544" t="s">
        <v>97</v>
      </c>
      <c r="N19" s="460" t="s">
        <v>76</v>
      </c>
      <c r="O19" s="352" t="s">
        <v>77</v>
      </c>
      <c r="P19" s="353" t="s">
        <v>96</v>
      </c>
      <c r="Q19" s="339" t="s">
        <v>289</v>
      </c>
      <c r="R19" s="477"/>
      <c r="S19" s="478"/>
      <c r="T19" s="93">
        <v>0</v>
      </c>
      <c r="U19" s="94">
        <v>30</v>
      </c>
      <c r="V19" s="83">
        <v>1</v>
      </c>
      <c r="W19" s="344" t="s">
        <v>169</v>
      </c>
      <c r="X19" s="345" t="s">
        <v>168</v>
      </c>
      <c r="Y19" s="346">
        <f>0.07</f>
        <v>7.0000000000000007E-2</v>
      </c>
      <c r="Z19" s="350" t="s">
        <v>76</v>
      </c>
      <c r="AA19" s="334" t="s">
        <v>127</v>
      </c>
      <c r="AB19" s="335" t="s">
        <v>128</v>
      </c>
      <c r="AC19" s="351" t="s">
        <v>150</v>
      </c>
      <c r="AD19" s="352" t="s">
        <v>149</v>
      </c>
      <c r="AE19" s="353" t="s">
        <v>151</v>
      </c>
      <c r="AF19" s="622" t="s">
        <v>289</v>
      </c>
      <c r="AG19" s="623"/>
      <c r="AH19" s="624"/>
    </row>
    <row r="20" spans="1:34" s="306" customFormat="1" ht="33.75" customHeight="1" thickBot="1">
      <c r="A20" s="301" t="s">
        <v>224</v>
      </c>
      <c r="B20" s="315" t="s">
        <v>225</v>
      </c>
      <c r="C20" s="316"/>
      <c r="D20" s="317"/>
      <c r="E20" s="326" t="s">
        <v>225</v>
      </c>
      <c r="F20" s="327"/>
      <c r="G20" s="328"/>
      <c r="H20" s="322" t="s">
        <v>225</v>
      </c>
      <c r="I20" s="302"/>
      <c r="J20" s="333"/>
      <c r="K20" s="545" t="s">
        <v>225</v>
      </c>
      <c r="L20" s="546"/>
      <c r="M20" s="547"/>
      <c r="N20" s="354" t="s">
        <v>225</v>
      </c>
      <c r="O20" s="355"/>
      <c r="P20" s="356"/>
      <c r="Q20" s="339" t="s">
        <v>225</v>
      </c>
      <c r="R20" s="340"/>
      <c r="S20" s="341"/>
      <c r="T20" s="303" t="s">
        <v>225</v>
      </c>
      <c r="U20" s="304"/>
      <c r="V20" s="305"/>
      <c r="W20" s="347" t="s">
        <v>225</v>
      </c>
      <c r="X20" s="348"/>
      <c r="Y20" s="349"/>
      <c r="Z20" s="336" t="s">
        <v>225</v>
      </c>
      <c r="AA20" s="337"/>
      <c r="AB20" s="338"/>
      <c r="AC20" s="354" t="s">
        <v>225</v>
      </c>
      <c r="AD20" s="355"/>
      <c r="AE20" s="356"/>
      <c r="AF20" s="360" t="s">
        <v>225</v>
      </c>
      <c r="AG20" s="361"/>
      <c r="AH20" s="363"/>
    </row>
    <row r="21" spans="1:34" ht="14.25" customHeight="1" thickBot="1">
      <c r="A21" s="200" t="s">
        <v>0</v>
      </c>
      <c r="B21" s="4"/>
      <c r="C21" s="4"/>
      <c r="D21" s="4"/>
      <c r="E21" s="4"/>
      <c r="F21" s="4"/>
      <c r="G21" s="4"/>
      <c r="H21" s="200"/>
      <c r="I21" s="200"/>
      <c r="J21" s="200"/>
      <c r="K21" s="4"/>
      <c r="L21" s="4"/>
      <c r="M21" s="4"/>
      <c r="N21" s="4"/>
      <c r="O21" s="4"/>
      <c r="P21" s="4"/>
      <c r="Q21" s="183"/>
      <c r="R21" s="183"/>
      <c r="S21" s="183"/>
      <c r="T21" s="4"/>
      <c r="U21" s="4"/>
      <c r="V21" s="4"/>
      <c r="W21" s="269"/>
      <c r="X21" s="269"/>
      <c r="Y21" s="269"/>
      <c r="Z21" s="269"/>
      <c r="AA21" s="269"/>
      <c r="AB21" s="269"/>
      <c r="AC21" s="269"/>
      <c r="AD21" s="269"/>
      <c r="AE21" s="269"/>
      <c r="AF21" s="270"/>
      <c r="AG21" s="270"/>
      <c r="AH21" s="271"/>
    </row>
    <row r="22" spans="1:34" s="367" customFormat="1" ht="14.25" customHeight="1" thickBot="1">
      <c r="A22" s="207" t="s">
        <v>230</v>
      </c>
      <c r="B22" s="208"/>
      <c r="C22" s="208"/>
      <c r="D22" s="208"/>
      <c r="E22" s="208"/>
      <c r="F22" s="208"/>
      <c r="G22" s="208"/>
      <c r="H22" s="207"/>
      <c r="I22" s="207"/>
      <c r="J22" s="207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9"/>
      <c r="X22" s="209"/>
      <c r="Y22" s="209"/>
      <c r="Z22" s="209"/>
      <c r="AA22" s="209"/>
      <c r="AB22" s="209"/>
      <c r="AC22" s="210"/>
      <c r="AD22" s="210"/>
      <c r="AE22" s="210"/>
      <c r="AF22" s="209"/>
      <c r="AG22" s="209"/>
      <c r="AH22" s="209"/>
    </row>
    <row r="23" spans="1:34" ht="15.75" customHeight="1">
      <c r="A23" s="41" t="s">
        <v>188</v>
      </c>
      <c r="B23" s="53">
        <v>26</v>
      </c>
      <c r="C23" s="36">
        <v>27.34</v>
      </c>
      <c r="D23" s="54">
        <f>(C23-B23)/C23</f>
        <v>4.9012435991221646E-2</v>
      </c>
      <c r="E23" s="243" t="s">
        <v>236</v>
      </c>
      <c r="F23" s="244"/>
      <c r="G23" s="245"/>
      <c r="H23" s="650" t="s">
        <v>236</v>
      </c>
      <c r="I23" s="431"/>
      <c r="J23" s="432"/>
      <c r="K23" s="548" t="s">
        <v>289</v>
      </c>
      <c r="L23" s="549"/>
      <c r="M23" s="550"/>
      <c r="N23" s="472" t="s">
        <v>289</v>
      </c>
      <c r="O23" s="473"/>
      <c r="P23" s="474"/>
      <c r="Q23" s="488" t="s">
        <v>289</v>
      </c>
      <c r="R23" s="489"/>
      <c r="S23" s="494"/>
      <c r="T23" s="516" t="s">
        <v>236</v>
      </c>
      <c r="U23" s="561"/>
      <c r="V23" s="585"/>
      <c r="W23" s="589" t="s">
        <v>236</v>
      </c>
      <c r="X23" s="252"/>
      <c r="Y23" s="253"/>
      <c r="Z23" s="601" t="s">
        <v>289</v>
      </c>
      <c r="AA23" s="602"/>
      <c r="AB23" s="603"/>
      <c r="AC23" s="616" t="s">
        <v>289</v>
      </c>
      <c r="AD23" s="615"/>
      <c r="AE23" s="474"/>
      <c r="AF23" s="628" t="s">
        <v>289</v>
      </c>
      <c r="AG23" s="629"/>
      <c r="AH23" s="630"/>
    </row>
    <row r="24" spans="1:34" ht="15.75" customHeight="1">
      <c r="A24" s="42" t="s">
        <v>185</v>
      </c>
      <c r="B24" s="55">
        <v>3.25</v>
      </c>
      <c r="C24" s="18">
        <v>3.5</v>
      </c>
      <c r="D24" s="56">
        <f>0.25/3.5</f>
        <v>7.1428571428571425E-2</v>
      </c>
      <c r="E24" s="649"/>
      <c r="F24" s="247"/>
      <c r="G24" s="248"/>
      <c r="H24" s="433"/>
      <c r="I24" s="434"/>
      <c r="J24" s="435"/>
      <c r="K24" s="551" t="s">
        <v>289</v>
      </c>
      <c r="L24" s="552"/>
      <c r="M24" s="553"/>
      <c r="N24" s="461" t="s">
        <v>289</v>
      </c>
      <c r="O24" s="462"/>
      <c r="P24" s="463"/>
      <c r="Q24" s="490" t="s">
        <v>289</v>
      </c>
      <c r="R24" s="491"/>
      <c r="S24" s="493"/>
      <c r="T24" s="562"/>
      <c r="U24" s="563"/>
      <c r="V24" s="586"/>
      <c r="W24" s="254"/>
      <c r="X24" s="255"/>
      <c r="Y24" s="256"/>
      <c r="Z24" s="596" t="s">
        <v>289</v>
      </c>
      <c r="AA24" s="597"/>
      <c r="AB24" s="598"/>
      <c r="AC24" s="600" t="s">
        <v>289</v>
      </c>
      <c r="AD24" s="599"/>
      <c r="AE24" s="463"/>
      <c r="AF24" s="631" t="s">
        <v>289</v>
      </c>
      <c r="AG24" s="632"/>
      <c r="AH24" s="633"/>
    </row>
    <row r="25" spans="1:34" ht="28.5" customHeight="1">
      <c r="A25" s="42" t="s">
        <v>186</v>
      </c>
      <c r="B25" s="57">
        <v>5</v>
      </c>
      <c r="C25" s="18">
        <v>11</v>
      </c>
      <c r="D25" s="56">
        <f>4/11</f>
        <v>0.36363636363636365</v>
      </c>
      <c r="E25" s="246"/>
      <c r="F25" s="247"/>
      <c r="G25" s="248"/>
      <c r="H25" s="436"/>
      <c r="I25" s="437"/>
      <c r="J25" s="435"/>
      <c r="K25" s="540">
        <v>5</v>
      </c>
      <c r="L25" s="531">
        <v>11</v>
      </c>
      <c r="M25" s="532">
        <f>0.55</f>
        <v>0.55000000000000004</v>
      </c>
      <c r="N25" s="113">
        <v>5</v>
      </c>
      <c r="O25" s="114">
        <v>11</v>
      </c>
      <c r="P25" s="115">
        <f>4/11</f>
        <v>0.36363636363636365</v>
      </c>
      <c r="Q25" s="73">
        <v>5</v>
      </c>
      <c r="R25" s="74">
        <v>11</v>
      </c>
      <c r="S25" s="75">
        <f>0.55</f>
        <v>0.55000000000000004</v>
      </c>
      <c r="T25" s="564"/>
      <c r="U25" s="565"/>
      <c r="V25" s="587"/>
      <c r="W25" s="254"/>
      <c r="X25" s="255"/>
      <c r="Y25" s="256"/>
      <c r="Z25" s="66">
        <v>5</v>
      </c>
      <c r="AA25" s="67">
        <v>11</v>
      </c>
      <c r="AB25" s="68">
        <f>4/11</f>
        <v>0.36363636363636365</v>
      </c>
      <c r="AC25" s="113">
        <v>5</v>
      </c>
      <c r="AD25" s="114">
        <v>11</v>
      </c>
      <c r="AE25" s="115">
        <f>4/11</f>
        <v>0.36363636363636365</v>
      </c>
      <c r="AF25" s="191">
        <v>5</v>
      </c>
      <c r="AG25" s="634">
        <v>11</v>
      </c>
      <c r="AH25" s="188">
        <f>4/11</f>
        <v>0.36363636363636365</v>
      </c>
    </row>
    <row r="26" spans="1:34" ht="15.75" customHeight="1" thickBot="1">
      <c r="A26" s="43" t="s">
        <v>187</v>
      </c>
      <c r="B26" s="58">
        <v>9</v>
      </c>
      <c r="C26" s="24">
        <v>14</v>
      </c>
      <c r="D26" s="59">
        <f>5/14</f>
        <v>0.35714285714285715</v>
      </c>
      <c r="E26" s="249"/>
      <c r="F26" s="250"/>
      <c r="G26" s="251"/>
      <c r="H26" s="438"/>
      <c r="I26" s="439"/>
      <c r="J26" s="440"/>
      <c r="K26" s="554">
        <v>9</v>
      </c>
      <c r="L26" s="555">
        <v>14</v>
      </c>
      <c r="M26" s="556">
        <f>0.36</f>
        <v>0.36</v>
      </c>
      <c r="N26" s="357">
        <v>9</v>
      </c>
      <c r="O26" s="358">
        <v>14</v>
      </c>
      <c r="P26" s="116">
        <f>5/14</f>
        <v>0.35714285714285715</v>
      </c>
      <c r="Q26" s="78">
        <v>9</v>
      </c>
      <c r="R26" s="79">
        <v>14</v>
      </c>
      <c r="S26" s="80">
        <f>0.36</f>
        <v>0.36</v>
      </c>
      <c r="T26" s="566"/>
      <c r="U26" s="567"/>
      <c r="V26" s="588"/>
      <c r="W26" s="257"/>
      <c r="X26" s="258"/>
      <c r="Y26" s="259"/>
      <c r="Z26" s="604">
        <v>9</v>
      </c>
      <c r="AA26" s="605">
        <v>14</v>
      </c>
      <c r="AB26" s="92">
        <f>5/14</f>
        <v>0.35714285714285715</v>
      </c>
      <c r="AC26" s="357">
        <v>9</v>
      </c>
      <c r="AD26" s="358">
        <v>14</v>
      </c>
      <c r="AE26" s="116">
        <f>5/14</f>
        <v>0.35714285714285715</v>
      </c>
      <c r="AF26" s="635">
        <v>9</v>
      </c>
      <c r="AG26" s="636">
        <v>14</v>
      </c>
      <c r="AH26" s="366">
        <f>5/14</f>
        <v>0.35714285714285715</v>
      </c>
    </row>
    <row r="27" spans="1:34" s="367" customFormat="1" ht="14.25" customHeight="1" thickBot="1">
      <c r="A27" s="207" t="s">
        <v>231</v>
      </c>
      <c r="B27" s="208"/>
      <c r="C27" s="208"/>
      <c r="D27" s="208"/>
      <c r="E27" s="208"/>
      <c r="F27" s="208"/>
      <c r="G27" s="208"/>
      <c r="H27" s="207"/>
      <c r="I27" s="207"/>
      <c r="J27" s="207"/>
      <c r="K27" s="208"/>
      <c r="L27" s="208"/>
      <c r="M27" s="208"/>
      <c r="N27" s="210"/>
      <c r="O27" s="210"/>
      <c r="P27" s="210"/>
      <c r="Q27" s="208"/>
      <c r="R27" s="208"/>
      <c r="S27" s="208"/>
      <c r="T27" s="208"/>
      <c r="U27" s="208"/>
      <c r="V27" s="208"/>
      <c r="W27" s="210"/>
      <c r="X27" s="210"/>
      <c r="Y27" s="210"/>
      <c r="Z27" s="209"/>
      <c r="AA27" s="209"/>
      <c r="AB27" s="209"/>
      <c r="AC27" s="210"/>
      <c r="AD27" s="210"/>
      <c r="AE27" s="210"/>
      <c r="AF27" s="209"/>
      <c r="AG27" s="209"/>
      <c r="AH27" s="209"/>
    </row>
    <row r="28" spans="1:34" ht="15.75" customHeight="1">
      <c r="A28" s="41" t="s">
        <v>188</v>
      </c>
      <c r="B28" s="647" t="s">
        <v>233</v>
      </c>
      <c r="C28" s="230"/>
      <c r="D28" s="231"/>
      <c r="E28" s="648" t="s">
        <v>233</v>
      </c>
      <c r="F28" s="244"/>
      <c r="G28" s="245"/>
      <c r="H28" s="99">
        <v>15</v>
      </c>
      <c r="I28" s="100">
        <v>30</v>
      </c>
      <c r="J28" s="8">
        <v>0.5</v>
      </c>
      <c r="K28" s="557">
        <v>15</v>
      </c>
      <c r="L28" s="558">
        <v>30</v>
      </c>
      <c r="M28" s="539">
        <v>0.5</v>
      </c>
      <c r="N28" s="110">
        <v>15</v>
      </c>
      <c r="O28" s="111">
        <v>30</v>
      </c>
      <c r="P28" s="112">
        <f>0.5</f>
        <v>0.5</v>
      </c>
      <c r="Q28" s="101">
        <v>15</v>
      </c>
      <c r="R28" s="102">
        <v>30</v>
      </c>
      <c r="S28" s="72">
        <v>0.5</v>
      </c>
      <c r="T28" s="515">
        <v>15</v>
      </c>
      <c r="U28" s="103">
        <v>30</v>
      </c>
      <c r="V28" s="81">
        <v>0.5</v>
      </c>
      <c r="W28" s="105">
        <v>15</v>
      </c>
      <c r="X28" s="106">
        <v>30</v>
      </c>
      <c r="Y28" s="104">
        <f>0.5</f>
        <v>0.5</v>
      </c>
      <c r="Z28" s="606">
        <v>15</v>
      </c>
      <c r="AA28" s="607">
        <v>30</v>
      </c>
      <c r="AB28" s="608">
        <f>0.5</f>
        <v>0.5</v>
      </c>
      <c r="AC28" s="614" t="s">
        <v>233</v>
      </c>
      <c r="AD28" s="212"/>
      <c r="AE28" s="213"/>
      <c r="AF28" s="637" t="s">
        <v>233</v>
      </c>
      <c r="AG28" s="638"/>
      <c r="AH28" s="639"/>
    </row>
    <row r="29" spans="1:34" ht="15.75" customHeight="1">
      <c r="A29" s="42" t="s">
        <v>185</v>
      </c>
      <c r="B29" s="232"/>
      <c r="C29" s="233"/>
      <c r="D29" s="234"/>
      <c r="E29" s="246"/>
      <c r="F29" s="247"/>
      <c r="G29" s="248"/>
      <c r="H29" s="14">
        <v>2.7</v>
      </c>
      <c r="I29" s="15">
        <v>3</v>
      </c>
      <c r="J29" s="16">
        <f>0.1</f>
        <v>0.1</v>
      </c>
      <c r="K29" s="551" t="s">
        <v>289</v>
      </c>
      <c r="L29" s="552"/>
      <c r="M29" s="559"/>
      <c r="N29" s="461" t="s">
        <v>289</v>
      </c>
      <c r="O29" s="462"/>
      <c r="P29" s="463"/>
      <c r="Q29" s="490" t="s">
        <v>289</v>
      </c>
      <c r="R29" s="491"/>
      <c r="S29" s="493"/>
      <c r="T29" s="512" t="s">
        <v>289</v>
      </c>
      <c r="U29" s="513"/>
      <c r="V29" s="514"/>
      <c r="W29" s="86">
        <v>2.7</v>
      </c>
      <c r="X29" s="87">
        <v>3</v>
      </c>
      <c r="Y29" s="88">
        <f>0.1</f>
        <v>0.1</v>
      </c>
      <c r="Z29" s="66">
        <v>2.7</v>
      </c>
      <c r="AA29" s="67">
        <v>3</v>
      </c>
      <c r="AB29" s="609">
        <f>0.1</f>
        <v>0.1</v>
      </c>
      <c r="AC29" s="214"/>
      <c r="AD29" s="215"/>
      <c r="AE29" s="216"/>
      <c r="AF29" s="640"/>
      <c r="AG29" s="641"/>
      <c r="AH29" s="642"/>
    </row>
    <row r="30" spans="1:34" ht="28.5" customHeight="1">
      <c r="A30" s="42" t="s">
        <v>186</v>
      </c>
      <c r="B30" s="232"/>
      <c r="C30" s="233"/>
      <c r="D30" s="234"/>
      <c r="E30" s="246"/>
      <c r="F30" s="247"/>
      <c r="G30" s="248"/>
      <c r="H30" s="454" t="s">
        <v>289</v>
      </c>
      <c r="I30" s="455"/>
      <c r="J30" s="456"/>
      <c r="K30" s="551" t="s">
        <v>289</v>
      </c>
      <c r="L30" s="552"/>
      <c r="M30" s="559"/>
      <c r="N30" s="461" t="s">
        <v>289</v>
      </c>
      <c r="O30" s="462"/>
      <c r="P30" s="463"/>
      <c r="Q30" s="490" t="s">
        <v>289</v>
      </c>
      <c r="R30" s="491"/>
      <c r="S30" s="493"/>
      <c r="T30" s="512" t="s">
        <v>289</v>
      </c>
      <c r="U30" s="513"/>
      <c r="V30" s="514"/>
      <c r="W30" s="590" t="s">
        <v>289</v>
      </c>
      <c r="X30" s="591"/>
      <c r="Y30" s="592"/>
      <c r="Z30" s="610" t="s">
        <v>289</v>
      </c>
      <c r="AA30" s="611"/>
      <c r="AB30" s="612"/>
      <c r="AC30" s="214"/>
      <c r="AD30" s="215"/>
      <c r="AE30" s="216"/>
      <c r="AF30" s="640"/>
      <c r="AG30" s="641"/>
      <c r="AH30" s="642"/>
    </row>
    <row r="31" spans="1:34" ht="15.75" customHeight="1" thickBot="1">
      <c r="A31" s="43" t="s">
        <v>187</v>
      </c>
      <c r="B31" s="235"/>
      <c r="C31" s="236"/>
      <c r="D31" s="237"/>
      <c r="E31" s="249"/>
      <c r="F31" s="250"/>
      <c r="G31" s="251"/>
      <c r="H31" s="38">
        <v>0</v>
      </c>
      <c r="I31" s="39">
        <v>15</v>
      </c>
      <c r="J31" s="26">
        <f>1</f>
        <v>1</v>
      </c>
      <c r="K31" s="554">
        <v>0</v>
      </c>
      <c r="L31" s="555">
        <v>15</v>
      </c>
      <c r="M31" s="560">
        <v>1</v>
      </c>
      <c r="N31" s="357">
        <v>0</v>
      </c>
      <c r="O31" s="358">
        <v>15</v>
      </c>
      <c r="P31" s="116">
        <f>1</f>
        <v>1</v>
      </c>
      <c r="Q31" s="78">
        <v>0</v>
      </c>
      <c r="R31" s="79">
        <v>15</v>
      </c>
      <c r="S31" s="80">
        <v>1</v>
      </c>
      <c r="T31" s="508">
        <v>0</v>
      </c>
      <c r="U31" s="509">
        <v>15</v>
      </c>
      <c r="V31" s="510">
        <v>1</v>
      </c>
      <c r="W31" s="107">
        <v>0</v>
      </c>
      <c r="X31" s="108">
        <v>15</v>
      </c>
      <c r="Y31" s="109">
        <f>1</f>
        <v>1</v>
      </c>
      <c r="Z31" s="604">
        <v>0</v>
      </c>
      <c r="AA31" s="605">
        <v>15</v>
      </c>
      <c r="AB31" s="613">
        <f>1</f>
        <v>1</v>
      </c>
      <c r="AC31" s="217"/>
      <c r="AD31" s="218"/>
      <c r="AE31" s="219"/>
      <c r="AF31" s="643"/>
      <c r="AG31" s="644"/>
      <c r="AH31" s="645"/>
    </row>
    <row r="32" spans="1:34" s="367" customFormat="1" ht="14.25" customHeight="1" thickBot="1">
      <c r="A32" s="207" t="s">
        <v>232</v>
      </c>
      <c r="B32" s="208"/>
      <c r="C32" s="208"/>
      <c r="D32" s="208"/>
      <c r="E32" s="208"/>
      <c r="F32" s="208"/>
      <c r="G32" s="208"/>
      <c r="H32" s="207"/>
      <c r="I32" s="207"/>
      <c r="J32" s="207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9"/>
      <c r="X32" s="209"/>
      <c r="Y32" s="209"/>
      <c r="Z32" s="209"/>
      <c r="AA32" s="209"/>
      <c r="AB32" s="209"/>
      <c r="AC32" s="210"/>
      <c r="AD32" s="210"/>
      <c r="AE32" s="210"/>
      <c r="AF32" s="209"/>
      <c r="AG32" s="209"/>
      <c r="AH32" s="209"/>
    </row>
    <row r="33" spans="1:34" ht="15.75" customHeight="1">
      <c r="A33" s="41" t="s">
        <v>188</v>
      </c>
      <c r="B33" s="229" t="s">
        <v>234</v>
      </c>
      <c r="C33" s="230"/>
      <c r="D33" s="231"/>
      <c r="E33" s="47">
        <v>15</v>
      </c>
      <c r="F33" s="6">
        <v>30</v>
      </c>
      <c r="G33" s="48">
        <f>0.5</f>
        <v>0.5</v>
      </c>
      <c r="H33" s="430" t="s">
        <v>234</v>
      </c>
      <c r="I33" s="431"/>
      <c r="J33" s="432"/>
      <c r="K33" s="557">
        <v>15</v>
      </c>
      <c r="L33" s="558">
        <v>30</v>
      </c>
      <c r="M33" s="539">
        <v>0.5</v>
      </c>
      <c r="N33" s="614" t="s">
        <v>234</v>
      </c>
      <c r="O33" s="464"/>
      <c r="P33" s="465"/>
      <c r="Q33" s="487" t="s">
        <v>234</v>
      </c>
      <c r="R33" s="479"/>
      <c r="S33" s="480"/>
      <c r="T33" s="516" t="s">
        <v>234</v>
      </c>
      <c r="U33" s="511"/>
      <c r="V33" s="517"/>
      <c r="W33" s="651" t="s">
        <v>234</v>
      </c>
      <c r="X33" s="260"/>
      <c r="Y33" s="261"/>
      <c r="Z33" s="228" t="s">
        <v>234</v>
      </c>
      <c r="AA33" s="238"/>
      <c r="AB33" s="239"/>
      <c r="AC33" s="614" t="s">
        <v>234</v>
      </c>
      <c r="AD33" s="220"/>
      <c r="AE33" s="221"/>
      <c r="AF33" s="646" t="s">
        <v>234</v>
      </c>
      <c r="AG33" s="638"/>
      <c r="AH33" s="639"/>
    </row>
    <row r="34" spans="1:34" ht="15.75" customHeight="1">
      <c r="A34" s="42" t="s">
        <v>185</v>
      </c>
      <c r="B34" s="232"/>
      <c r="C34" s="233"/>
      <c r="D34" s="234"/>
      <c r="E34" s="49">
        <v>1</v>
      </c>
      <c r="F34" s="13">
        <v>1.65</v>
      </c>
      <c r="G34" s="50">
        <f>0.39</f>
        <v>0.39</v>
      </c>
      <c r="H34" s="433"/>
      <c r="I34" s="434"/>
      <c r="J34" s="435"/>
      <c r="K34" s="551" t="s">
        <v>289</v>
      </c>
      <c r="L34" s="552"/>
      <c r="M34" s="559"/>
      <c r="N34" s="466"/>
      <c r="O34" s="467"/>
      <c r="P34" s="468"/>
      <c r="Q34" s="481"/>
      <c r="R34" s="482"/>
      <c r="S34" s="483"/>
      <c r="T34" s="518"/>
      <c r="U34" s="519"/>
      <c r="V34" s="520"/>
      <c r="W34" s="262"/>
      <c r="X34" s="263"/>
      <c r="Y34" s="264"/>
      <c r="Z34" s="240"/>
      <c r="AA34" s="241"/>
      <c r="AB34" s="242"/>
      <c r="AC34" s="222"/>
      <c r="AD34" s="223"/>
      <c r="AE34" s="224"/>
      <c r="AF34" s="640"/>
      <c r="AG34" s="641"/>
      <c r="AH34" s="642"/>
    </row>
    <row r="35" spans="1:34" ht="28.5" customHeight="1">
      <c r="A35" s="42" t="s">
        <v>186</v>
      </c>
      <c r="B35" s="232"/>
      <c r="C35" s="233"/>
      <c r="D35" s="234"/>
      <c r="E35" s="49">
        <v>0</v>
      </c>
      <c r="F35" s="13">
        <v>11</v>
      </c>
      <c r="G35" s="50">
        <f>1</f>
        <v>1</v>
      </c>
      <c r="H35" s="436"/>
      <c r="I35" s="437"/>
      <c r="J35" s="435"/>
      <c r="K35" s="540">
        <v>0</v>
      </c>
      <c r="L35" s="531">
        <v>11</v>
      </c>
      <c r="M35" s="541">
        <v>1</v>
      </c>
      <c r="N35" s="466"/>
      <c r="O35" s="467"/>
      <c r="P35" s="468"/>
      <c r="Q35" s="481"/>
      <c r="R35" s="482"/>
      <c r="S35" s="483"/>
      <c r="T35" s="518"/>
      <c r="U35" s="519"/>
      <c r="V35" s="520"/>
      <c r="W35" s="262"/>
      <c r="X35" s="263"/>
      <c r="Y35" s="264"/>
      <c r="Z35" s="240"/>
      <c r="AA35" s="241"/>
      <c r="AB35" s="242"/>
      <c r="AC35" s="222"/>
      <c r="AD35" s="223"/>
      <c r="AE35" s="224"/>
      <c r="AF35" s="640"/>
      <c r="AG35" s="641"/>
      <c r="AH35" s="642"/>
    </row>
    <row r="36" spans="1:34" ht="15.75" customHeight="1" thickBot="1">
      <c r="A36" s="43" t="s">
        <v>187</v>
      </c>
      <c r="B36" s="235"/>
      <c r="C36" s="236"/>
      <c r="D36" s="237"/>
      <c r="E36" s="60">
        <v>0</v>
      </c>
      <c r="F36" s="61">
        <v>15</v>
      </c>
      <c r="G36" s="52">
        <f>1</f>
        <v>1</v>
      </c>
      <c r="H36" s="438"/>
      <c r="I36" s="439"/>
      <c r="J36" s="440"/>
      <c r="K36" s="554">
        <v>0</v>
      </c>
      <c r="L36" s="555">
        <v>15</v>
      </c>
      <c r="M36" s="560">
        <v>1</v>
      </c>
      <c r="N36" s="469"/>
      <c r="O36" s="470"/>
      <c r="P36" s="471"/>
      <c r="Q36" s="484"/>
      <c r="R36" s="485"/>
      <c r="S36" s="486"/>
      <c r="T36" s="521"/>
      <c r="U36" s="522"/>
      <c r="V36" s="523"/>
      <c r="W36" s="265"/>
      <c r="X36" s="266"/>
      <c r="Y36" s="267"/>
      <c r="Z36" s="593"/>
      <c r="AA36" s="594"/>
      <c r="AB36" s="595"/>
      <c r="AC36" s="225"/>
      <c r="AD36" s="226"/>
      <c r="AE36" s="227"/>
      <c r="AF36" s="643"/>
      <c r="AG36" s="644"/>
      <c r="AH36" s="645"/>
    </row>
    <row r="37" spans="1:34" ht="46.5" customHeight="1">
      <c r="A37" s="3"/>
    </row>
    <row r="38" spans="1:34" ht="54.75" customHeight="1">
      <c r="A38" s="3"/>
    </row>
    <row r="39" spans="1:34" ht="51.75" customHeight="1">
      <c r="A39" s="3"/>
    </row>
    <row r="40" spans="1:34" ht="46.5" customHeight="1">
      <c r="A40" s="3"/>
    </row>
    <row r="41" spans="1:34" ht="55.5" customHeight="1">
      <c r="A41" s="3"/>
    </row>
    <row r="42" spans="1:34" ht="26.25" customHeight="1">
      <c r="A42" s="3"/>
    </row>
    <row r="43" spans="1:34" ht="58.5" customHeight="1">
      <c r="A43" s="3"/>
    </row>
    <row r="44" spans="1:34" ht="60" customHeight="1">
      <c r="A44" s="3"/>
    </row>
    <row r="46" spans="1:34">
      <c r="A46" s="3"/>
    </row>
    <row r="48" spans="1:34" ht="120" customHeight="1">
      <c r="A48" s="3"/>
    </row>
    <row r="52" spans="1:1">
      <c r="A52" s="40" t="s">
        <v>4</v>
      </c>
    </row>
    <row r="53" spans="1:1" ht="15.75" customHeight="1"/>
  </sheetData>
  <pageMargins left="0.25" right="0.25" top="0.75" bottom="0.75" header="0.3" footer="0.3"/>
  <pageSetup paperSize="9" scale="2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0"/>
  <sheetViews>
    <sheetView rightToLeft="1" zoomScale="115" zoomScaleNormal="115" zoomScaleSheetLayoutView="70" workbookViewId="0">
      <pane xSplit="1" topLeftCell="B1" activePane="topRight" state="frozen"/>
      <selection pane="topRight"/>
    </sheetView>
  </sheetViews>
  <sheetFormatPr defaultRowHeight="14.25"/>
  <cols>
    <col min="1" max="1" width="40.25" style="1" customWidth="1"/>
    <col min="2" max="2" width="26.625" style="2" customWidth="1"/>
    <col min="3" max="3" width="22.125" style="2" customWidth="1"/>
    <col min="4" max="4" width="8.5" style="2" customWidth="1"/>
    <col min="5" max="5" width="24" style="2" customWidth="1"/>
    <col min="6" max="6" width="23.875" style="2" customWidth="1"/>
    <col min="7" max="7" width="6.25" style="2" customWidth="1"/>
    <col min="8" max="8" width="22.375" style="2" customWidth="1"/>
    <col min="9" max="9" width="21.625" style="2" customWidth="1"/>
    <col min="10" max="10" width="7.125" style="2" customWidth="1"/>
    <col min="11" max="11" width="16.625" style="2" customWidth="1"/>
    <col min="12" max="12" width="20" style="2" customWidth="1"/>
    <col min="13" max="13" width="6.75" style="2" customWidth="1"/>
    <col min="14" max="14" width="20.25" style="2" customWidth="1"/>
    <col min="15" max="15" width="18.75" style="2" customWidth="1"/>
    <col min="16" max="16" width="8.75" style="2" customWidth="1"/>
    <col min="17" max="18" width="16.5" style="2" customWidth="1"/>
    <col min="19" max="19" width="5.875" style="2" customWidth="1"/>
    <col min="20" max="20" width="18.375" style="2" customWidth="1"/>
    <col min="21" max="21" width="18.875" style="2" customWidth="1"/>
    <col min="22" max="22" width="5.875" style="2" customWidth="1"/>
    <col min="23" max="23" width="25.375" style="2" customWidth="1"/>
    <col min="24" max="24" width="25.5" style="2" customWidth="1"/>
    <col min="25" max="25" width="6.625" style="2" customWidth="1"/>
    <col min="26" max="26" width="20.625" style="2" customWidth="1"/>
    <col min="27" max="27" width="20.75" style="2" customWidth="1"/>
    <col min="28" max="28" width="7.625" style="2" customWidth="1"/>
    <col min="29" max="29" width="19.875" style="2" customWidth="1"/>
    <col min="30" max="30" width="18.25" style="2" customWidth="1"/>
    <col min="31" max="31" width="7.625" style="2" customWidth="1"/>
    <col min="32" max="32" width="18.5" style="2" customWidth="1"/>
    <col min="33" max="33" width="18" style="2" customWidth="1"/>
    <col min="34" max="34" width="7.625" style="2" customWidth="1"/>
    <col min="35" max="72" width="9" style="2"/>
  </cols>
  <sheetData>
    <row r="1" spans="1:72" ht="15">
      <c r="A1" s="202" t="s">
        <v>114</v>
      </c>
    </row>
    <row r="2" spans="1:72" s="3" customFormat="1" ht="15.75" customHeight="1">
      <c r="A2" s="204" t="s">
        <v>229</v>
      </c>
      <c r="B2" s="204"/>
      <c r="C2" s="204"/>
      <c r="D2" s="205"/>
      <c r="E2" s="205"/>
      <c r="F2" s="205"/>
    </row>
    <row r="3" spans="1:72" s="3" customFormat="1" ht="15.75" customHeight="1">
      <c r="A3" s="204" t="s">
        <v>332</v>
      </c>
      <c r="B3" s="204"/>
      <c r="C3" s="204"/>
      <c r="D3" s="205"/>
      <c r="E3" s="205"/>
      <c r="F3" s="205"/>
    </row>
    <row r="4" spans="1:72" ht="40.5" customHeight="1" thickBot="1">
      <c r="A4" s="274" t="s">
        <v>190</v>
      </c>
      <c r="B4" s="693" t="s">
        <v>248</v>
      </c>
      <c r="C4" s="694" t="s">
        <v>249</v>
      </c>
      <c r="D4" s="695" t="s">
        <v>250</v>
      </c>
      <c r="E4" s="696" t="s">
        <v>251</v>
      </c>
      <c r="F4" s="697" t="s">
        <v>252</v>
      </c>
      <c r="G4" s="698" t="s">
        <v>253</v>
      </c>
      <c r="H4" s="699" t="s">
        <v>254</v>
      </c>
      <c r="I4" s="700" t="s">
        <v>255</v>
      </c>
      <c r="J4" s="701" t="s">
        <v>256</v>
      </c>
      <c r="K4" s="702" t="s">
        <v>257</v>
      </c>
      <c r="L4" s="703" t="s">
        <v>258</v>
      </c>
      <c r="M4" s="704" t="s">
        <v>259</v>
      </c>
      <c r="N4" s="705" t="s">
        <v>260</v>
      </c>
      <c r="O4" s="706" t="s">
        <v>261</v>
      </c>
      <c r="P4" s="707" t="s">
        <v>262</v>
      </c>
      <c r="Q4" s="708" t="s">
        <v>263</v>
      </c>
      <c r="R4" s="709" t="s">
        <v>264</v>
      </c>
      <c r="S4" s="710" t="s">
        <v>265</v>
      </c>
      <c r="T4" s="711" t="s">
        <v>266</v>
      </c>
      <c r="U4" s="712" t="s">
        <v>267</v>
      </c>
      <c r="V4" s="713" t="s">
        <v>268</v>
      </c>
      <c r="W4" s="714" t="s">
        <v>269</v>
      </c>
      <c r="X4" s="715" t="s">
        <v>270</v>
      </c>
      <c r="Y4" s="716" t="s">
        <v>271</v>
      </c>
      <c r="Z4" s="717" t="s">
        <v>272</v>
      </c>
      <c r="AA4" s="718" t="s">
        <v>273</v>
      </c>
      <c r="AB4" s="719" t="s">
        <v>274</v>
      </c>
      <c r="AC4" s="705" t="s">
        <v>275</v>
      </c>
      <c r="AD4" s="706" t="s">
        <v>276</v>
      </c>
      <c r="AE4" s="707" t="s">
        <v>277</v>
      </c>
      <c r="AF4" s="720" t="s">
        <v>278</v>
      </c>
      <c r="AG4" s="721" t="s">
        <v>279</v>
      </c>
      <c r="AH4" s="722" t="s">
        <v>280</v>
      </c>
      <c r="AI4" s="3"/>
      <c r="AJ4" s="3"/>
      <c r="AK4" s="3"/>
    </row>
    <row r="5" spans="1:72" s="745" customFormat="1" ht="17.25" customHeight="1" thickBot="1">
      <c r="A5" s="746" t="s">
        <v>1</v>
      </c>
      <c r="B5" s="747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47"/>
      <c r="S5" s="747"/>
      <c r="T5" s="747"/>
      <c r="U5" s="747"/>
      <c r="V5" s="747"/>
      <c r="W5" s="747"/>
      <c r="X5" s="747"/>
      <c r="Y5" s="747"/>
      <c r="Z5" s="747"/>
      <c r="AA5" s="747"/>
      <c r="AB5" s="747"/>
      <c r="AC5" s="747"/>
      <c r="AD5" s="747"/>
      <c r="AE5" s="747"/>
      <c r="AF5" s="747"/>
      <c r="AG5" s="747"/>
      <c r="AH5" s="748"/>
      <c r="AI5" s="743"/>
      <c r="AJ5" s="743"/>
      <c r="AK5" s="743"/>
      <c r="AL5" s="743"/>
      <c r="AM5" s="743"/>
      <c r="AN5" s="743"/>
      <c r="AO5" s="743"/>
      <c r="AP5" s="743"/>
      <c r="AQ5" s="743"/>
      <c r="AR5" s="743"/>
      <c r="AS5" s="743"/>
      <c r="AT5" s="743"/>
      <c r="AU5" s="743"/>
      <c r="AV5" s="743"/>
      <c r="AW5" s="743"/>
      <c r="AX5" s="743"/>
      <c r="AY5" s="743"/>
      <c r="AZ5" s="743"/>
      <c r="BA5" s="743"/>
      <c r="BB5" s="743"/>
      <c r="BC5" s="744"/>
      <c r="BD5" s="744"/>
      <c r="BE5" s="744"/>
      <c r="BF5" s="744"/>
      <c r="BG5" s="744"/>
      <c r="BH5" s="744"/>
      <c r="BI5" s="744"/>
      <c r="BJ5" s="744"/>
      <c r="BK5" s="744"/>
      <c r="BL5" s="744"/>
      <c r="BM5" s="744"/>
      <c r="BN5" s="744"/>
      <c r="BO5" s="744"/>
      <c r="BP5" s="744"/>
      <c r="BQ5" s="744"/>
      <c r="BR5" s="744"/>
      <c r="BS5" s="744"/>
      <c r="BT5" s="744"/>
    </row>
    <row r="6" spans="1:72" ht="46.5" customHeight="1">
      <c r="A6" s="308" t="s">
        <v>292</v>
      </c>
      <c r="B6" s="723" t="s">
        <v>289</v>
      </c>
      <c r="C6" s="724"/>
      <c r="D6" s="725"/>
      <c r="E6" s="726" t="s">
        <v>295</v>
      </c>
      <c r="F6" s="141" t="s">
        <v>129</v>
      </c>
      <c r="G6" s="168">
        <f>1</f>
        <v>1</v>
      </c>
      <c r="H6" s="727" t="s">
        <v>289</v>
      </c>
      <c r="I6" s="728"/>
      <c r="J6" s="729"/>
      <c r="K6" s="730" t="s">
        <v>289</v>
      </c>
      <c r="L6" s="731"/>
      <c r="M6" s="732"/>
      <c r="N6" s="142">
        <v>0</v>
      </c>
      <c r="O6" s="143" t="s">
        <v>78</v>
      </c>
      <c r="P6" s="144">
        <f>1</f>
        <v>1</v>
      </c>
      <c r="Q6" s="733" t="s">
        <v>316</v>
      </c>
      <c r="R6" s="734"/>
      <c r="S6" s="735"/>
      <c r="T6" s="736" t="s">
        <v>316</v>
      </c>
      <c r="U6" s="737"/>
      <c r="V6" s="738"/>
      <c r="W6" s="739" t="s">
        <v>316</v>
      </c>
      <c r="X6" s="740"/>
      <c r="Y6" s="741"/>
      <c r="Z6" s="142">
        <v>0</v>
      </c>
      <c r="AA6" s="143" t="s">
        <v>130</v>
      </c>
      <c r="AB6" s="144">
        <f>1</f>
        <v>1</v>
      </c>
      <c r="AC6" s="160">
        <v>0</v>
      </c>
      <c r="AD6" s="161" t="s">
        <v>152</v>
      </c>
      <c r="AE6" s="195">
        <f>1</f>
        <v>1</v>
      </c>
      <c r="AF6" s="369" t="s">
        <v>318</v>
      </c>
      <c r="AG6" s="197" t="s">
        <v>317</v>
      </c>
      <c r="AH6" s="742">
        <f>0.06</f>
        <v>0.06</v>
      </c>
      <c r="AI6"/>
      <c r="AJ6"/>
      <c r="AK6"/>
      <c r="AL6"/>
      <c r="AM6"/>
      <c r="AN6"/>
      <c r="AO6"/>
      <c r="AP6"/>
    </row>
    <row r="7" spans="1:72" ht="21" customHeight="1" thickBot="1">
      <c r="A7" s="37" t="s">
        <v>293</v>
      </c>
      <c r="B7" s="403" t="s">
        <v>289</v>
      </c>
      <c r="C7" s="404"/>
      <c r="D7" s="405"/>
      <c r="E7" s="402" t="s">
        <v>295</v>
      </c>
      <c r="F7" s="131">
        <v>60</v>
      </c>
      <c r="G7" s="132">
        <f>1</f>
        <v>1</v>
      </c>
      <c r="H7" s="422" t="s">
        <v>289</v>
      </c>
      <c r="I7" s="423"/>
      <c r="J7" s="424"/>
      <c r="K7" s="444" t="s">
        <v>289</v>
      </c>
      <c r="L7" s="445"/>
      <c r="M7" s="446"/>
      <c r="N7" s="33">
        <v>0</v>
      </c>
      <c r="O7" s="34">
        <v>60</v>
      </c>
      <c r="P7" s="35">
        <f>1</f>
        <v>1</v>
      </c>
      <c r="Q7" s="664" t="s">
        <v>316</v>
      </c>
      <c r="R7" s="665"/>
      <c r="S7" s="478"/>
      <c r="T7" s="668" t="s">
        <v>316</v>
      </c>
      <c r="U7" s="669"/>
      <c r="V7" s="670"/>
      <c r="W7" s="678" t="s">
        <v>316</v>
      </c>
      <c r="X7" s="679"/>
      <c r="Y7" s="680"/>
      <c r="Z7" s="33">
        <v>0</v>
      </c>
      <c r="AA7" s="34">
        <v>60</v>
      </c>
      <c r="AB7" s="35">
        <f>1</f>
        <v>1</v>
      </c>
      <c r="AC7" s="135">
        <v>0</v>
      </c>
      <c r="AD7" s="136">
        <v>60</v>
      </c>
      <c r="AE7" s="193">
        <f>1</f>
        <v>1</v>
      </c>
      <c r="AF7" s="754" t="s">
        <v>316</v>
      </c>
      <c r="AG7" s="750"/>
      <c r="AH7" s="751"/>
      <c r="AI7" s="3"/>
      <c r="AJ7" s="3"/>
      <c r="AK7" s="3"/>
    </row>
    <row r="8" spans="1:72" ht="18" customHeight="1" thickBot="1">
      <c r="A8" s="201" t="s">
        <v>2</v>
      </c>
      <c r="B8" s="406"/>
      <c r="C8" s="406"/>
      <c r="D8" s="406"/>
      <c r="E8" s="138"/>
      <c r="F8" s="138"/>
      <c r="G8" s="138"/>
      <c r="H8" s="138"/>
      <c r="I8" s="138"/>
      <c r="J8" s="138"/>
      <c r="K8" s="138"/>
      <c r="L8" s="138"/>
      <c r="M8" s="138"/>
      <c r="N8" s="381"/>
      <c r="O8" s="381"/>
      <c r="P8" s="381"/>
      <c r="Q8" s="138"/>
      <c r="R8" s="138"/>
      <c r="S8" s="138"/>
      <c r="T8" s="138"/>
      <c r="U8" s="138"/>
      <c r="V8" s="138"/>
      <c r="W8" s="137"/>
      <c r="X8" s="137"/>
      <c r="Y8" s="137"/>
      <c r="Z8" s="381"/>
      <c r="AA8" s="381"/>
      <c r="AB8" s="381"/>
      <c r="AC8" s="381"/>
      <c r="AD8" s="381"/>
      <c r="AE8" s="381"/>
      <c r="AF8" s="138"/>
      <c r="AG8" s="138"/>
      <c r="AH8" s="749"/>
      <c r="AI8" s="3"/>
      <c r="AJ8" s="3"/>
      <c r="AK8" s="3"/>
    </row>
    <row r="9" spans="1:72" ht="54" customHeight="1">
      <c r="A9" s="308" t="s">
        <v>218</v>
      </c>
      <c r="B9" s="407" t="s">
        <v>54</v>
      </c>
      <c r="C9" s="408" t="s">
        <v>55</v>
      </c>
      <c r="D9" s="409">
        <f>0.2/0.6</f>
        <v>0.33333333333333337</v>
      </c>
      <c r="E9" s="150" t="s">
        <v>191</v>
      </c>
      <c r="F9" s="117" t="s">
        <v>192</v>
      </c>
      <c r="G9" s="118">
        <f>0.38</f>
        <v>0.38</v>
      </c>
      <c r="H9" s="119" t="s">
        <v>26</v>
      </c>
      <c r="I9" s="120" t="s">
        <v>21</v>
      </c>
      <c r="J9" s="169">
        <f>0.26</f>
        <v>0.26</v>
      </c>
      <c r="K9" s="121" t="s">
        <v>64</v>
      </c>
      <c r="L9" s="122" t="s">
        <v>65</v>
      </c>
      <c r="M9" s="123">
        <f>0.19</f>
        <v>0.19</v>
      </c>
      <c r="N9" s="387" t="s">
        <v>80</v>
      </c>
      <c r="O9" s="125" t="s">
        <v>79</v>
      </c>
      <c r="P9" s="30">
        <f>0.53</f>
        <v>0.53</v>
      </c>
      <c r="Q9" s="126" t="s">
        <v>336</v>
      </c>
      <c r="R9" s="127" t="s">
        <v>46</v>
      </c>
      <c r="S9" s="393">
        <f>0.42</f>
        <v>0.42</v>
      </c>
      <c r="T9" s="128" t="s">
        <v>116</v>
      </c>
      <c r="U9" s="129" t="s">
        <v>117</v>
      </c>
      <c r="V9" s="9">
        <f>0.09</f>
        <v>0.09</v>
      </c>
      <c r="W9" s="388" t="s">
        <v>26</v>
      </c>
      <c r="X9" s="145" t="s">
        <v>21</v>
      </c>
      <c r="Y9" s="382">
        <f>0.26</f>
        <v>0.26</v>
      </c>
      <c r="Z9" s="124" t="s">
        <v>132</v>
      </c>
      <c r="AA9" s="125" t="s">
        <v>131</v>
      </c>
      <c r="AB9" s="30">
        <f>0.53</f>
        <v>0.53</v>
      </c>
      <c r="AC9" s="384" t="s">
        <v>154</v>
      </c>
      <c r="AD9" s="130" t="s">
        <v>153</v>
      </c>
      <c r="AE9" s="374">
        <f>0.23</f>
        <v>0.23</v>
      </c>
      <c r="AF9" s="375" t="s">
        <v>319</v>
      </c>
      <c r="AG9" s="192" t="s">
        <v>202</v>
      </c>
      <c r="AH9" s="362">
        <f>0.27</f>
        <v>0.27</v>
      </c>
      <c r="AI9" s="3"/>
      <c r="AJ9" s="3"/>
      <c r="AK9" s="3"/>
    </row>
    <row r="10" spans="1:72" ht="54" customHeight="1">
      <c r="A10" s="31" t="s">
        <v>219</v>
      </c>
      <c r="B10" s="410" t="s">
        <v>56</v>
      </c>
      <c r="C10" s="149" t="s">
        <v>57</v>
      </c>
      <c r="D10" s="411">
        <f>0.01/0.11</f>
        <v>9.0909090909090912E-2</v>
      </c>
      <c r="E10" s="175" t="s">
        <v>193</v>
      </c>
      <c r="F10" s="172" t="s">
        <v>194</v>
      </c>
      <c r="G10" s="173">
        <f>0.05</f>
        <v>0.05</v>
      </c>
      <c r="H10" s="152" t="s">
        <v>27</v>
      </c>
      <c r="I10" s="153" t="s">
        <v>22</v>
      </c>
      <c r="J10" s="154">
        <f>0.17</f>
        <v>0.17</v>
      </c>
      <c r="K10" s="398" t="s">
        <v>67</v>
      </c>
      <c r="L10" s="158" t="s">
        <v>66</v>
      </c>
      <c r="M10" s="397">
        <f>0.09</f>
        <v>0.09</v>
      </c>
      <c r="N10" s="176" t="s">
        <v>82</v>
      </c>
      <c r="O10" s="62" t="s">
        <v>81</v>
      </c>
      <c r="P10" s="32">
        <f>0.09</f>
        <v>0.09</v>
      </c>
      <c r="Q10" s="394" t="s">
        <v>337</v>
      </c>
      <c r="R10" s="21" t="s">
        <v>47</v>
      </c>
      <c r="S10" s="395">
        <f>0.09</f>
        <v>0.09</v>
      </c>
      <c r="T10" s="390" t="s">
        <v>119</v>
      </c>
      <c r="U10" s="22" t="s">
        <v>118</v>
      </c>
      <c r="V10" s="391">
        <f>0.1</f>
        <v>0.1</v>
      </c>
      <c r="W10" s="389" t="s">
        <v>27</v>
      </c>
      <c r="X10" s="156" t="s">
        <v>22</v>
      </c>
      <c r="Y10" s="383">
        <f>0.17</f>
        <v>0.17</v>
      </c>
      <c r="Z10" s="177" t="s">
        <v>134</v>
      </c>
      <c r="AA10" s="62" t="s">
        <v>133</v>
      </c>
      <c r="AB10" s="32">
        <f>0.08</f>
        <v>0.08</v>
      </c>
      <c r="AC10" s="385" t="s">
        <v>156</v>
      </c>
      <c r="AD10" s="170" t="s">
        <v>155</v>
      </c>
      <c r="AE10" s="373">
        <f>0.09</f>
        <v>0.09</v>
      </c>
      <c r="AF10" s="376" t="s">
        <v>320</v>
      </c>
      <c r="AG10" s="194" t="s">
        <v>203</v>
      </c>
      <c r="AH10" s="188">
        <f>0.1</f>
        <v>0.1</v>
      </c>
      <c r="AI10" s="3"/>
      <c r="AJ10" s="3"/>
      <c r="AK10" s="3"/>
    </row>
    <row r="11" spans="1:72" ht="65.25" customHeight="1">
      <c r="A11" s="31" t="s">
        <v>220</v>
      </c>
      <c r="B11" s="410" t="s">
        <v>58</v>
      </c>
      <c r="C11" s="149" t="s">
        <v>59</v>
      </c>
      <c r="D11" s="411">
        <f>1/4</f>
        <v>0.25</v>
      </c>
      <c r="E11" s="175" t="s">
        <v>195</v>
      </c>
      <c r="F11" s="172" t="s">
        <v>196</v>
      </c>
      <c r="G11" s="173">
        <f>0.24</f>
        <v>0.24</v>
      </c>
      <c r="H11" s="152" t="s">
        <v>28</v>
      </c>
      <c r="I11" s="153" t="s">
        <v>25</v>
      </c>
      <c r="J11" s="154">
        <f>0.25</f>
        <v>0.25</v>
      </c>
      <c r="K11" s="398" t="s">
        <v>68</v>
      </c>
      <c r="L11" s="158" t="s">
        <v>69</v>
      </c>
      <c r="M11" s="397">
        <f>0.19</f>
        <v>0.19</v>
      </c>
      <c r="N11" s="176" t="s">
        <v>136</v>
      </c>
      <c r="O11" s="62" t="s">
        <v>83</v>
      </c>
      <c r="P11" s="32">
        <f>0.5</f>
        <v>0.5</v>
      </c>
      <c r="Q11" s="657" t="s">
        <v>338</v>
      </c>
      <c r="R11" s="159" t="s">
        <v>48</v>
      </c>
      <c r="S11" s="658">
        <f>0.4</f>
        <v>0.4</v>
      </c>
      <c r="T11" s="390" t="s">
        <v>121</v>
      </c>
      <c r="U11" s="22" t="s">
        <v>120</v>
      </c>
      <c r="V11" s="391"/>
      <c r="W11" s="389" t="s">
        <v>28</v>
      </c>
      <c r="X11" s="156" t="s">
        <v>25</v>
      </c>
      <c r="Y11" s="383">
        <f>0.25</f>
        <v>0.25</v>
      </c>
      <c r="Z11" s="177" t="s">
        <v>136</v>
      </c>
      <c r="AA11" s="62" t="s">
        <v>135</v>
      </c>
      <c r="AB11" s="32">
        <f>0.5</f>
        <v>0.5</v>
      </c>
      <c r="AC11" s="385" t="s">
        <v>157</v>
      </c>
      <c r="AD11" s="170" t="s">
        <v>83</v>
      </c>
      <c r="AE11" s="373">
        <f>0.3</f>
        <v>0.3</v>
      </c>
      <c r="AF11" s="379" t="s">
        <v>321</v>
      </c>
      <c r="AG11" s="196" t="s">
        <v>204</v>
      </c>
      <c r="AH11" s="188">
        <f>0.07</f>
        <v>7.0000000000000007E-2</v>
      </c>
      <c r="AI11" s="3"/>
      <c r="AJ11" s="3"/>
      <c r="AK11" s="3"/>
    </row>
    <row r="12" spans="1:72" ht="29.25" customHeight="1">
      <c r="A12" s="31" t="s">
        <v>221</v>
      </c>
      <c r="B12" s="412" t="s">
        <v>289</v>
      </c>
      <c r="C12" s="413"/>
      <c r="D12" s="413"/>
      <c r="E12" s="419" t="s">
        <v>289</v>
      </c>
      <c r="F12" s="420"/>
      <c r="G12" s="421"/>
      <c r="H12" s="152">
        <v>22.5</v>
      </c>
      <c r="I12" s="153">
        <v>30</v>
      </c>
      <c r="J12" s="154">
        <v>0.25</v>
      </c>
      <c r="K12" s="398" t="s">
        <v>71</v>
      </c>
      <c r="L12" s="158" t="s">
        <v>70</v>
      </c>
      <c r="M12" s="397">
        <f>0.1</f>
        <v>0.1</v>
      </c>
      <c r="N12" s="656" t="s">
        <v>316</v>
      </c>
      <c r="O12" s="654"/>
      <c r="P12" s="655"/>
      <c r="Q12" s="659" t="s">
        <v>316</v>
      </c>
      <c r="R12" s="660"/>
      <c r="S12" s="661"/>
      <c r="T12" s="671" t="s">
        <v>316</v>
      </c>
      <c r="U12" s="672"/>
      <c r="V12" s="673"/>
      <c r="W12" s="389">
        <v>22.5</v>
      </c>
      <c r="X12" s="156">
        <v>30</v>
      </c>
      <c r="Y12" s="383">
        <v>0.25</v>
      </c>
      <c r="Z12" s="656" t="s">
        <v>316</v>
      </c>
      <c r="AA12" s="687"/>
      <c r="AB12" s="655"/>
      <c r="AC12" s="756" t="s">
        <v>316</v>
      </c>
      <c r="AD12" s="691"/>
      <c r="AE12" s="692"/>
      <c r="AF12" s="755" t="s">
        <v>316</v>
      </c>
      <c r="AG12" s="752"/>
      <c r="AH12" s="753"/>
      <c r="AI12" s="3"/>
      <c r="AJ12" s="3"/>
      <c r="AK12" s="3"/>
    </row>
    <row r="13" spans="1:72" ht="87" customHeight="1">
      <c r="A13" s="31" t="s">
        <v>237</v>
      </c>
      <c r="B13" s="414" t="s">
        <v>309</v>
      </c>
      <c r="C13" s="140" t="s">
        <v>60</v>
      </c>
      <c r="D13" s="415" t="s">
        <v>45</v>
      </c>
      <c r="E13" s="175" t="s">
        <v>239</v>
      </c>
      <c r="F13" s="172" t="s">
        <v>197</v>
      </c>
      <c r="G13" s="173">
        <f>0.67</f>
        <v>0.67</v>
      </c>
      <c r="H13" s="425" t="s">
        <v>171</v>
      </c>
      <c r="I13" s="426" t="s">
        <v>170</v>
      </c>
      <c r="J13" s="652">
        <f>0.25</f>
        <v>0.25</v>
      </c>
      <c r="K13" s="398" t="s">
        <v>84</v>
      </c>
      <c r="L13" s="158" t="s">
        <v>243</v>
      </c>
      <c r="M13" s="397">
        <f>0.66</f>
        <v>0.66</v>
      </c>
      <c r="N13" s="176" t="s">
        <v>89</v>
      </c>
      <c r="O13" s="62" t="s">
        <v>88</v>
      </c>
      <c r="P13" s="32">
        <f>0.71</f>
        <v>0.71</v>
      </c>
      <c r="Q13" s="657" t="s">
        <v>339</v>
      </c>
      <c r="R13" s="159" t="s">
        <v>49</v>
      </c>
      <c r="S13" s="658">
        <f>0.7</f>
        <v>0.7</v>
      </c>
      <c r="T13" s="155" t="s">
        <v>123</v>
      </c>
      <c r="U13" s="22" t="s">
        <v>122</v>
      </c>
      <c r="V13" s="391">
        <v>0.08</v>
      </c>
      <c r="W13" s="681" t="s">
        <v>171</v>
      </c>
      <c r="X13" s="156" t="s">
        <v>170</v>
      </c>
      <c r="Y13" s="383">
        <f>0.25</f>
        <v>0.25</v>
      </c>
      <c r="Z13" s="177" t="s">
        <v>138</v>
      </c>
      <c r="AA13" s="62" t="s">
        <v>137</v>
      </c>
      <c r="AB13" s="32">
        <f>0.68</f>
        <v>0.68</v>
      </c>
      <c r="AC13" s="385" t="s">
        <v>158</v>
      </c>
      <c r="AD13" s="170" t="s">
        <v>159</v>
      </c>
      <c r="AE13" s="373">
        <f>0.025</f>
        <v>2.5000000000000001E-2</v>
      </c>
      <c r="AF13" s="380" t="s">
        <v>322</v>
      </c>
      <c r="AG13" s="197" t="s">
        <v>205</v>
      </c>
      <c r="AH13" s="742">
        <f>0.68</f>
        <v>0.68</v>
      </c>
      <c r="AI13" s="3"/>
      <c r="AJ13" s="203"/>
      <c r="AK13" s="3"/>
    </row>
    <row r="14" spans="1:72" ht="45" customHeight="1">
      <c r="A14" s="31" t="s">
        <v>222</v>
      </c>
      <c r="B14" s="410" t="s">
        <v>12</v>
      </c>
      <c r="C14" s="149" t="s">
        <v>5</v>
      </c>
      <c r="D14" s="411">
        <f>0.5</f>
        <v>0.5</v>
      </c>
      <c r="E14" s="175" t="s">
        <v>238</v>
      </c>
      <c r="F14" s="172" t="s">
        <v>32</v>
      </c>
      <c r="G14" s="173">
        <f>0.6</f>
        <v>0.6</v>
      </c>
      <c r="H14" s="427" t="s">
        <v>289</v>
      </c>
      <c r="I14" s="428"/>
      <c r="J14" s="429"/>
      <c r="K14" s="398" t="s">
        <v>73</v>
      </c>
      <c r="L14" s="158" t="s">
        <v>72</v>
      </c>
      <c r="M14" s="397">
        <f>0.1</f>
        <v>0.1</v>
      </c>
      <c r="N14" s="176" t="s">
        <v>91</v>
      </c>
      <c r="O14" s="62" t="s">
        <v>90</v>
      </c>
      <c r="P14" s="32">
        <f>0.72</f>
        <v>0.72</v>
      </c>
      <c r="Q14" s="659" t="s">
        <v>316</v>
      </c>
      <c r="R14" s="660"/>
      <c r="S14" s="661"/>
      <c r="T14" s="390" t="s">
        <v>125</v>
      </c>
      <c r="U14" s="22" t="s">
        <v>124</v>
      </c>
      <c r="V14" s="392"/>
      <c r="W14" s="682" t="s">
        <v>316</v>
      </c>
      <c r="X14" s="683"/>
      <c r="Y14" s="684"/>
      <c r="Z14" s="177" t="s">
        <v>140</v>
      </c>
      <c r="AA14" s="62" t="s">
        <v>139</v>
      </c>
      <c r="AB14" s="32">
        <f>0.79</f>
        <v>0.79</v>
      </c>
      <c r="AC14" s="385" t="s">
        <v>161</v>
      </c>
      <c r="AD14" s="170" t="s">
        <v>160</v>
      </c>
      <c r="AE14" s="373">
        <f>0.1</f>
        <v>0.1</v>
      </c>
      <c r="AF14" s="379" t="s">
        <v>323</v>
      </c>
      <c r="AG14" s="196" t="s">
        <v>206</v>
      </c>
      <c r="AH14" s="188">
        <f>0.01</f>
        <v>0.01</v>
      </c>
      <c r="AI14" s="3"/>
      <c r="AJ14" s="3"/>
      <c r="AK14" s="3"/>
    </row>
    <row r="15" spans="1:72" ht="46.5" customHeight="1" thickBot="1">
      <c r="A15" s="162" t="s">
        <v>223</v>
      </c>
      <c r="B15" s="403" t="s">
        <v>289</v>
      </c>
      <c r="C15" s="404"/>
      <c r="D15" s="404"/>
      <c r="E15" s="180" t="s">
        <v>198</v>
      </c>
      <c r="F15" s="181" t="s">
        <v>199</v>
      </c>
      <c r="G15" s="132">
        <f>0.1</f>
        <v>0.1</v>
      </c>
      <c r="H15" s="422" t="s">
        <v>289</v>
      </c>
      <c r="I15" s="423"/>
      <c r="J15" s="424"/>
      <c r="K15" s="441" t="s">
        <v>289</v>
      </c>
      <c r="L15" s="442"/>
      <c r="M15" s="443"/>
      <c r="N15" s="656" t="s">
        <v>316</v>
      </c>
      <c r="O15" s="654"/>
      <c r="P15" s="655"/>
      <c r="Q15" s="664" t="s">
        <v>316</v>
      </c>
      <c r="R15" s="665"/>
      <c r="S15" s="478"/>
      <c r="T15" s="668" t="s">
        <v>316</v>
      </c>
      <c r="U15" s="669"/>
      <c r="V15" s="674"/>
      <c r="W15" s="685" t="s">
        <v>316</v>
      </c>
      <c r="X15" s="679"/>
      <c r="Y15" s="686"/>
      <c r="Z15" s="757" t="s">
        <v>316</v>
      </c>
      <c r="AA15" s="688"/>
      <c r="AB15" s="689"/>
      <c r="AC15" s="756" t="s">
        <v>316</v>
      </c>
      <c r="AD15" s="691"/>
      <c r="AE15" s="692"/>
      <c r="AF15" s="754" t="s">
        <v>316</v>
      </c>
      <c r="AG15" s="750"/>
      <c r="AH15" s="751"/>
      <c r="AI15" s="3"/>
      <c r="AJ15" s="3"/>
      <c r="AK15" s="3"/>
    </row>
    <row r="16" spans="1:72" ht="18" customHeight="1" thickBot="1">
      <c r="A16" s="201" t="s">
        <v>3</v>
      </c>
      <c r="B16" s="416"/>
      <c r="C16" s="416"/>
      <c r="D16" s="41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5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749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72" ht="64.5" customHeight="1">
      <c r="A17" s="139" t="s">
        <v>211</v>
      </c>
      <c r="B17" s="167" t="s">
        <v>13</v>
      </c>
      <c r="C17" s="140" t="s">
        <v>10</v>
      </c>
      <c r="D17" s="417">
        <f>0.5</f>
        <v>0.5</v>
      </c>
      <c r="E17" s="150" t="s">
        <v>296</v>
      </c>
      <c r="F17" s="117" t="s">
        <v>31</v>
      </c>
      <c r="G17" s="151">
        <f>0.2</f>
        <v>0.2</v>
      </c>
      <c r="H17" s="119" t="s">
        <v>310</v>
      </c>
      <c r="I17" s="120" t="s">
        <v>311</v>
      </c>
      <c r="J17" s="169">
        <f>0.11</f>
        <v>0.11</v>
      </c>
      <c r="K17" s="121" t="s">
        <v>87</v>
      </c>
      <c r="L17" s="122" t="s">
        <v>74</v>
      </c>
      <c r="M17" s="123">
        <f>0.3</f>
        <v>0.3</v>
      </c>
      <c r="N17" s="387" t="s">
        <v>298</v>
      </c>
      <c r="O17" s="125" t="s">
        <v>98</v>
      </c>
      <c r="P17" s="10" t="s">
        <v>164</v>
      </c>
      <c r="Q17" s="126" t="s">
        <v>92</v>
      </c>
      <c r="R17" s="127" t="s">
        <v>50</v>
      </c>
      <c r="S17" s="393">
        <f>0.5</f>
        <v>0.5</v>
      </c>
      <c r="T17" s="666" t="s">
        <v>316</v>
      </c>
      <c r="U17" s="675"/>
      <c r="V17" s="667"/>
      <c r="W17" s="388" t="s">
        <v>299</v>
      </c>
      <c r="X17" s="145" t="s">
        <v>297</v>
      </c>
      <c r="Y17" s="146">
        <f>0.11</f>
        <v>0.11</v>
      </c>
      <c r="Z17" s="387" t="s">
        <v>142</v>
      </c>
      <c r="AA17" s="125" t="s">
        <v>141</v>
      </c>
      <c r="AB17" s="30">
        <f>0.3</f>
        <v>0.3</v>
      </c>
      <c r="AC17" s="384" t="s">
        <v>163</v>
      </c>
      <c r="AD17" s="130" t="s">
        <v>162</v>
      </c>
      <c r="AE17" s="374">
        <f>0.67</f>
        <v>0.67</v>
      </c>
      <c r="AF17" s="368" t="s">
        <v>324</v>
      </c>
      <c r="AG17" s="192" t="s">
        <v>207</v>
      </c>
      <c r="AH17" s="362">
        <f>0.3</f>
        <v>0.3</v>
      </c>
      <c r="AI17" s="3"/>
      <c r="AJ17" s="3"/>
      <c r="AK17" s="3"/>
    </row>
    <row r="18" spans="1:72" ht="51.75" customHeight="1">
      <c r="A18" s="147" t="s">
        <v>212</v>
      </c>
      <c r="B18" s="148" t="s">
        <v>15</v>
      </c>
      <c r="C18" s="149" t="s">
        <v>8</v>
      </c>
      <c r="D18" s="171">
        <f>0.5</f>
        <v>0.5</v>
      </c>
      <c r="E18" s="175" t="s">
        <v>240</v>
      </c>
      <c r="F18" s="172" t="s">
        <v>95</v>
      </c>
      <c r="G18" s="399">
        <f>0.2</f>
        <v>0.2</v>
      </c>
      <c r="H18" s="152" t="s">
        <v>313</v>
      </c>
      <c r="I18" s="153" t="s">
        <v>312</v>
      </c>
      <c r="J18" s="154">
        <f>0.37</f>
        <v>0.37</v>
      </c>
      <c r="K18" s="398" t="s">
        <v>244</v>
      </c>
      <c r="L18" s="158" t="s">
        <v>75</v>
      </c>
      <c r="M18" s="397">
        <v>0.3</v>
      </c>
      <c r="N18" s="656" t="s">
        <v>316</v>
      </c>
      <c r="O18" s="654"/>
      <c r="P18" s="655"/>
      <c r="Q18" s="657" t="s">
        <v>93</v>
      </c>
      <c r="R18" s="159" t="s">
        <v>51</v>
      </c>
      <c r="S18" s="658">
        <f>0.5</f>
        <v>0.5</v>
      </c>
      <c r="T18" s="671" t="s">
        <v>316</v>
      </c>
      <c r="U18" s="672"/>
      <c r="V18" s="673"/>
      <c r="W18" s="389" t="s">
        <v>301</v>
      </c>
      <c r="X18" s="156" t="s">
        <v>300</v>
      </c>
      <c r="Y18" s="157">
        <f>0.37</f>
        <v>0.37</v>
      </c>
      <c r="Z18" s="653" t="s">
        <v>316</v>
      </c>
      <c r="AA18" s="687"/>
      <c r="AB18" s="655"/>
      <c r="AC18" s="690" t="s">
        <v>316</v>
      </c>
      <c r="AD18" s="691"/>
      <c r="AE18" s="692"/>
      <c r="AF18" s="380" t="s">
        <v>325</v>
      </c>
      <c r="AG18" s="194" t="s">
        <v>208</v>
      </c>
      <c r="AH18" s="188">
        <f>0.3</f>
        <v>0.3</v>
      </c>
      <c r="AI18" s="3"/>
      <c r="AJ18" s="3"/>
      <c r="AK18" s="3"/>
    </row>
    <row r="19" spans="1:72" ht="52.5" customHeight="1">
      <c r="A19" s="147" t="s">
        <v>213</v>
      </c>
      <c r="B19" s="148" t="s">
        <v>14</v>
      </c>
      <c r="C19" s="149" t="s">
        <v>6</v>
      </c>
      <c r="D19" s="171">
        <f>0.5</f>
        <v>0.5</v>
      </c>
      <c r="E19" s="419" t="s">
        <v>289</v>
      </c>
      <c r="F19" s="420"/>
      <c r="G19" s="421"/>
      <c r="H19" s="427" t="s">
        <v>289</v>
      </c>
      <c r="I19" s="428"/>
      <c r="J19" s="429"/>
      <c r="K19" s="447" t="s">
        <v>289</v>
      </c>
      <c r="L19" s="448"/>
      <c r="M19" s="449"/>
      <c r="N19" s="176" t="s">
        <v>20</v>
      </c>
      <c r="O19" s="62" t="s">
        <v>19</v>
      </c>
      <c r="P19" s="17">
        <f>0.5</f>
        <v>0.5</v>
      </c>
      <c r="Q19" s="659" t="s">
        <v>316</v>
      </c>
      <c r="R19" s="660"/>
      <c r="S19" s="661"/>
      <c r="T19" s="671" t="s">
        <v>316</v>
      </c>
      <c r="U19" s="672"/>
      <c r="V19" s="673"/>
      <c r="W19" s="682" t="s">
        <v>316</v>
      </c>
      <c r="X19" s="683"/>
      <c r="Y19" s="684"/>
      <c r="Z19" s="176" t="s">
        <v>143</v>
      </c>
      <c r="AA19" s="62" t="s">
        <v>19</v>
      </c>
      <c r="AB19" s="32">
        <f>0.1</f>
        <v>0.1</v>
      </c>
      <c r="AC19" s="385" t="s">
        <v>143</v>
      </c>
      <c r="AD19" s="170" t="s">
        <v>19</v>
      </c>
      <c r="AE19" s="373">
        <f>0.1</f>
        <v>0.1</v>
      </c>
      <c r="AF19" s="755" t="s">
        <v>316</v>
      </c>
      <c r="AG19" s="752"/>
      <c r="AH19" s="753"/>
      <c r="AI19" s="3"/>
      <c r="AJ19" s="3"/>
      <c r="AK19" s="3"/>
    </row>
    <row r="20" spans="1:72" ht="67.5" customHeight="1">
      <c r="A20" s="147" t="s">
        <v>214</v>
      </c>
      <c r="B20" s="148" t="s">
        <v>16</v>
      </c>
      <c r="C20" s="149" t="s">
        <v>7</v>
      </c>
      <c r="D20" s="171">
        <f>0.2</f>
        <v>0.2</v>
      </c>
      <c r="E20" s="175" t="s">
        <v>241</v>
      </c>
      <c r="F20" s="172" t="s">
        <v>40</v>
      </c>
      <c r="G20" s="399">
        <f>0.1</f>
        <v>0.1</v>
      </c>
      <c r="H20" s="152" t="s">
        <v>314</v>
      </c>
      <c r="I20" s="153" t="s">
        <v>315</v>
      </c>
      <c r="J20" s="154">
        <f>0.37</f>
        <v>0.37</v>
      </c>
      <c r="K20" s="447" t="s">
        <v>289</v>
      </c>
      <c r="L20" s="448"/>
      <c r="M20" s="449"/>
      <c r="N20" s="176" t="s">
        <v>100</v>
      </c>
      <c r="O20" s="62" t="s">
        <v>99</v>
      </c>
      <c r="P20" s="17">
        <f>0.25</f>
        <v>0.25</v>
      </c>
      <c r="Q20" s="659" t="s">
        <v>316</v>
      </c>
      <c r="R20" s="660"/>
      <c r="S20" s="661"/>
      <c r="T20" s="671" t="s">
        <v>316</v>
      </c>
      <c r="U20" s="672"/>
      <c r="V20" s="673"/>
      <c r="W20" s="389" t="s">
        <v>302</v>
      </c>
      <c r="X20" s="156" t="s">
        <v>303</v>
      </c>
      <c r="Y20" s="157">
        <f>0.14</f>
        <v>0.14000000000000001</v>
      </c>
      <c r="Z20" s="176" t="s">
        <v>145</v>
      </c>
      <c r="AA20" s="62" t="s">
        <v>144</v>
      </c>
      <c r="AB20" s="32">
        <f>0.25</f>
        <v>0.25</v>
      </c>
      <c r="AC20" s="385" t="s">
        <v>166</v>
      </c>
      <c r="AD20" s="170" t="s">
        <v>165</v>
      </c>
      <c r="AE20" s="373">
        <f>0.03</f>
        <v>0.03</v>
      </c>
      <c r="AF20" s="755" t="s">
        <v>316</v>
      </c>
      <c r="AG20" s="752"/>
      <c r="AH20" s="753"/>
      <c r="AI20" s="3"/>
      <c r="AJ20" s="3"/>
      <c r="AK20" s="3"/>
    </row>
    <row r="21" spans="1:72" ht="56.25" customHeight="1">
      <c r="A21" s="147" t="s">
        <v>215</v>
      </c>
      <c r="B21" s="148" t="s">
        <v>17</v>
      </c>
      <c r="C21" s="149" t="s">
        <v>9</v>
      </c>
      <c r="D21" s="171">
        <f>0.2</f>
        <v>0.2</v>
      </c>
      <c r="E21" s="175" t="s">
        <v>37</v>
      </c>
      <c r="F21" s="172" t="s">
        <v>9</v>
      </c>
      <c r="G21" s="399">
        <f>0.1</f>
        <v>0.1</v>
      </c>
      <c r="H21" s="152" t="s">
        <v>29</v>
      </c>
      <c r="I21" s="153" t="s">
        <v>23</v>
      </c>
      <c r="J21" s="154">
        <f>0.16</f>
        <v>0.16</v>
      </c>
      <c r="K21" s="447" t="s">
        <v>289</v>
      </c>
      <c r="L21" s="448"/>
      <c r="M21" s="449"/>
      <c r="N21" s="176" t="s">
        <v>86</v>
      </c>
      <c r="O21" s="62" t="s">
        <v>85</v>
      </c>
      <c r="P21" s="17">
        <f>0.25</f>
        <v>0.25</v>
      </c>
      <c r="Q21" s="659" t="s">
        <v>316</v>
      </c>
      <c r="R21" s="660"/>
      <c r="S21" s="661"/>
      <c r="T21" s="671" t="s">
        <v>316</v>
      </c>
      <c r="U21" s="676"/>
      <c r="V21" s="677"/>
      <c r="W21" s="389" t="s">
        <v>304</v>
      </c>
      <c r="X21" s="156" t="s">
        <v>305</v>
      </c>
      <c r="Y21" s="157">
        <f>0.16</f>
        <v>0.16</v>
      </c>
      <c r="Z21" s="176" t="s">
        <v>86</v>
      </c>
      <c r="AA21" s="62" t="s">
        <v>85</v>
      </c>
      <c r="AB21" s="32">
        <f>0.25</f>
        <v>0.25</v>
      </c>
      <c r="AC21" s="385" t="s">
        <v>23</v>
      </c>
      <c r="AD21" s="170" t="s">
        <v>85</v>
      </c>
      <c r="AE21" s="373">
        <f>0.05</f>
        <v>0.05</v>
      </c>
      <c r="AF21" s="380">
        <v>0</v>
      </c>
      <c r="AG21" s="197">
        <v>0</v>
      </c>
      <c r="AH21" s="742" t="s">
        <v>242</v>
      </c>
      <c r="AI21" s="3"/>
      <c r="AJ21" s="3"/>
      <c r="AK21" s="3"/>
    </row>
    <row r="22" spans="1:72" ht="58.5" customHeight="1">
      <c r="A22" s="147" t="s">
        <v>216</v>
      </c>
      <c r="B22" s="148" t="s">
        <v>35</v>
      </c>
      <c r="C22" s="149" t="s">
        <v>34</v>
      </c>
      <c r="D22" s="171">
        <f>0.5</f>
        <v>0.5</v>
      </c>
      <c r="E22" s="175" t="s">
        <v>38</v>
      </c>
      <c r="F22" s="172" t="s">
        <v>33</v>
      </c>
      <c r="G22" s="399">
        <f>0.1</f>
        <v>0.1</v>
      </c>
      <c r="H22" s="152" t="s">
        <v>306</v>
      </c>
      <c r="I22" s="153" t="s">
        <v>307</v>
      </c>
      <c r="J22" s="154">
        <f>0.28</f>
        <v>0.28000000000000003</v>
      </c>
      <c r="K22" s="447" t="s">
        <v>289</v>
      </c>
      <c r="L22" s="448"/>
      <c r="M22" s="449"/>
      <c r="N22" s="176" t="s">
        <v>86</v>
      </c>
      <c r="O22" s="62" t="s">
        <v>85</v>
      </c>
      <c r="P22" s="17">
        <f>0.25</f>
        <v>0.25</v>
      </c>
      <c r="Q22" s="659" t="s">
        <v>316</v>
      </c>
      <c r="R22" s="660"/>
      <c r="S22" s="661"/>
      <c r="T22" s="671" t="s">
        <v>316</v>
      </c>
      <c r="U22" s="676"/>
      <c r="V22" s="677"/>
      <c r="W22" s="389" t="s">
        <v>308</v>
      </c>
      <c r="X22" s="156" t="s">
        <v>307</v>
      </c>
      <c r="Y22" s="157">
        <f>0.12</f>
        <v>0.12</v>
      </c>
      <c r="Z22" s="176" t="s">
        <v>147</v>
      </c>
      <c r="AA22" s="62" t="s">
        <v>146</v>
      </c>
      <c r="AB22" s="32">
        <f>0.25</f>
        <v>0.25</v>
      </c>
      <c r="AC22" s="385" t="s">
        <v>23</v>
      </c>
      <c r="AD22" s="170" t="s">
        <v>85</v>
      </c>
      <c r="AE22" s="373">
        <f>0.05</f>
        <v>0.05</v>
      </c>
      <c r="AF22" s="376" t="s">
        <v>210</v>
      </c>
      <c r="AG22" s="194" t="s">
        <v>209</v>
      </c>
      <c r="AH22" s="188">
        <f>0.04</f>
        <v>0.04</v>
      </c>
      <c r="AI22" s="3"/>
      <c r="AJ22" s="3"/>
      <c r="AK22" s="3"/>
    </row>
    <row r="23" spans="1:72" ht="72.75" customHeight="1" thickBot="1">
      <c r="A23" s="147" t="s">
        <v>217</v>
      </c>
      <c r="B23" s="178" t="s">
        <v>18</v>
      </c>
      <c r="C23" s="179" t="s">
        <v>11</v>
      </c>
      <c r="D23" s="418">
        <f>0.5</f>
        <v>0.5</v>
      </c>
      <c r="E23" s="180" t="s">
        <v>39</v>
      </c>
      <c r="F23" s="181" t="s">
        <v>36</v>
      </c>
      <c r="G23" s="400">
        <f>0.1</f>
        <v>0.1</v>
      </c>
      <c r="H23" s="133" t="s">
        <v>306</v>
      </c>
      <c r="I23" s="134" t="s">
        <v>307</v>
      </c>
      <c r="J23" s="401">
        <f>0.28</f>
        <v>0.28000000000000003</v>
      </c>
      <c r="K23" s="447" t="s">
        <v>289</v>
      </c>
      <c r="L23" s="448"/>
      <c r="M23" s="449"/>
      <c r="N23" s="182" t="s">
        <v>100</v>
      </c>
      <c r="O23" s="34" t="s">
        <v>99</v>
      </c>
      <c r="P23" s="378">
        <f>0.25</f>
        <v>0.25</v>
      </c>
      <c r="Q23" s="659" t="s">
        <v>316</v>
      </c>
      <c r="R23" s="660"/>
      <c r="S23" s="661"/>
      <c r="T23" s="668" t="s">
        <v>316</v>
      </c>
      <c r="U23" s="669"/>
      <c r="V23" s="674"/>
      <c r="W23" s="396" t="s">
        <v>306</v>
      </c>
      <c r="X23" s="174" t="s">
        <v>307</v>
      </c>
      <c r="Y23" s="163">
        <f>0.28</f>
        <v>0.28000000000000003</v>
      </c>
      <c r="Z23" s="182" t="s">
        <v>145</v>
      </c>
      <c r="AA23" s="34" t="s">
        <v>144</v>
      </c>
      <c r="AB23" s="35">
        <f>0.25</f>
        <v>0.25</v>
      </c>
      <c r="AC23" s="386" t="s">
        <v>100</v>
      </c>
      <c r="AD23" s="136" t="s">
        <v>99</v>
      </c>
      <c r="AE23" s="377">
        <f>0.25</f>
        <v>0.25</v>
      </c>
      <c r="AF23" s="754" t="s">
        <v>316</v>
      </c>
      <c r="AG23" s="750"/>
      <c r="AH23" s="751"/>
      <c r="AI23" s="3"/>
      <c r="AJ23" s="3"/>
      <c r="AK23" s="3"/>
    </row>
    <row r="24" spans="1:72" ht="18.75" customHeight="1" thickBot="1">
      <c r="A24" s="198" t="s">
        <v>226</v>
      </c>
      <c r="B24" s="164"/>
      <c r="C24" s="164"/>
      <c r="D24" s="164"/>
      <c r="E24" s="164"/>
      <c r="F24" s="164"/>
      <c r="G24" s="164"/>
      <c r="H24" s="166"/>
      <c r="I24" s="166"/>
      <c r="J24" s="166"/>
      <c r="K24" s="164"/>
      <c r="L24" s="164"/>
      <c r="M24" s="164"/>
      <c r="N24" s="164"/>
      <c r="O24" s="164"/>
      <c r="P24" s="164"/>
      <c r="Q24" s="164"/>
      <c r="R24" s="164"/>
      <c r="S24" s="164"/>
      <c r="T24" s="166"/>
      <c r="U24" s="166"/>
      <c r="V24" s="166"/>
      <c r="W24" s="166"/>
      <c r="X24" s="166"/>
      <c r="Y24" s="166"/>
      <c r="Z24" s="164"/>
      <c r="AA24" s="164"/>
      <c r="AB24" s="164"/>
      <c r="AC24" s="164"/>
      <c r="AD24" s="164"/>
      <c r="AE24" s="164"/>
      <c r="AF24" s="166"/>
      <c r="AG24" s="166"/>
      <c r="AH24" s="749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72" s="281" customFormat="1" ht="15.75" customHeight="1" thickBot="1">
      <c r="A25" s="283" t="s">
        <v>227</v>
      </c>
      <c r="B25" s="284" t="s">
        <v>225</v>
      </c>
      <c r="C25" s="284"/>
      <c r="D25" s="285"/>
      <c r="E25" s="286" t="s">
        <v>225</v>
      </c>
      <c r="F25" s="287"/>
      <c r="G25" s="287"/>
      <c r="H25" s="451" t="s">
        <v>225</v>
      </c>
      <c r="I25" s="452"/>
      <c r="J25" s="453"/>
      <c r="K25" s="450" t="s">
        <v>225</v>
      </c>
      <c r="L25" s="288"/>
      <c r="M25" s="288"/>
      <c r="N25" s="297" t="s">
        <v>225</v>
      </c>
      <c r="O25" s="289"/>
      <c r="P25" s="663"/>
      <c r="Q25" s="291" t="s">
        <v>225</v>
      </c>
      <c r="R25" s="292"/>
      <c r="S25" s="662"/>
      <c r="T25" s="293" t="s">
        <v>225</v>
      </c>
      <c r="U25" s="293"/>
      <c r="V25" s="293"/>
      <c r="W25" s="294" t="s">
        <v>225</v>
      </c>
      <c r="X25" s="295"/>
      <c r="Y25" s="296"/>
      <c r="Z25" s="297" t="s">
        <v>225</v>
      </c>
      <c r="AA25" s="289"/>
      <c r="AB25" s="290"/>
      <c r="AC25" s="298" t="s">
        <v>225</v>
      </c>
      <c r="AD25" s="299"/>
      <c r="AE25" s="300"/>
      <c r="AF25" s="370" t="s">
        <v>225</v>
      </c>
      <c r="AG25" s="371"/>
      <c r="AH25" s="37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</row>
    <row r="26" spans="1:72">
      <c r="A26"/>
      <c r="B2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72" ht="120" customHeight="1">
      <c r="A27"/>
    </row>
    <row r="29" spans="1:72">
      <c r="A29"/>
    </row>
    <row r="30" spans="1:72">
      <c r="A30"/>
    </row>
    <row r="31" spans="1:72">
      <c r="A31" t="s">
        <v>4</v>
      </c>
    </row>
    <row r="32" spans="1:72" ht="15.75" customHeight="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</sheetData>
  <pageMargins left="0.25" right="0.25" top="0.75" bottom="0.75" header="0.3" footer="0.3"/>
  <pageSetup paperSize="9" scale="36" fitToHeight="0" orientation="landscape" r:id="rId1"/>
  <ignoredErrors>
    <ignoredError sqref="M10 M13" 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AZ59" sqref="AZ59"/>
    </sheetView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67463-F84A-4E11-8431-C7ACFB04AA2C}"/>
</file>

<file path=customXml/itemProps2.xml><?xml version="1.0" encoding="utf-8"?>
<ds:datastoreItem xmlns:ds="http://schemas.openxmlformats.org/officeDocument/2006/customXml" ds:itemID="{59C7D5AE-602D-4761-BBB8-8BFCDA28DBDC}"/>
</file>

<file path=customXml/itemProps3.xml><?xml version="1.0" encoding="utf-8"?>
<ds:datastoreItem xmlns:ds="http://schemas.openxmlformats.org/officeDocument/2006/customXml" ds:itemID="{96701F7A-AFE2-4A2B-AA5C-6942BECB7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עוש וכרטיסי חיוב</vt:lpstr>
      <vt:lpstr>אשראי ניע ומטח</vt:lpstr>
      <vt:lpstr>גיליון1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דורית מרקוביץ</dc:creator>
  <cp:lastModifiedBy>מיטל רפאלי</cp:lastModifiedBy>
  <cp:lastPrinted>2017-11-01T10:56:58Z</cp:lastPrinted>
  <dcterms:created xsi:type="dcterms:W3CDTF">2017-09-27T06:57:50Z</dcterms:created>
  <dcterms:modified xsi:type="dcterms:W3CDTF">2017-11-01T10:57:11Z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